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66925"/>
  <mc:AlternateContent xmlns:mc="http://schemas.openxmlformats.org/markup-compatibility/2006">
    <mc:Choice Requires="x15">
      <x15ac:absPath xmlns:x15ac="http://schemas.microsoft.com/office/spreadsheetml/2010/11/ac" url="C:\Users\K Liu Accounting\Dropbox (K Liu Accounting)\KLiuAccounting\_TAX RETURN PREP\Tax Deduction Resources\"/>
    </mc:Choice>
  </mc:AlternateContent>
  <xr:revisionPtr revIDLastSave="0" documentId="13_ncr:1_{EA8F8BC5-9593-479D-B225-AF4A6B9CA707}" xr6:coauthVersionLast="45" xr6:coauthVersionMax="45" xr10:uidLastSave="{00000000-0000-0000-0000-000000000000}"/>
  <workbookProtection workbookAlgorithmName="SHA-512" workbookHashValue="c2DiAyMlIbtlFy4p+HTYaWEAUDfqzyY9wxtdtG84F/WRhESRKV0K5tGsDvQxhm06VJ/dJBKDRgkzLNMYlvIW+g==" workbookSaltValue="6Pds2IQ18KWlHEbjIy99HQ==" workbookSpinCount="100000" lockStructure="1"/>
  <bookViews>
    <workbookView xWindow="-120" yWindow="-120" windowWidth="29040" windowHeight="15840" firstSheet="1" activeTab="1" xr2:uid="{B7A5DBC4-F84F-4A0F-9B88-47C070060C87}"/>
  </bookViews>
  <sheets>
    <sheet name="Service Package Price Quote" sheetId="5" state="hidden" r:id="rId1"/>
    <sheet name="Service Package Price Estimator" sheetId="4" r:id="rId2"/>
    <sheet name="Value Pricing Calculation Table" sheetId="2" state="hidden" r:id="rId3"/>
    <sheet name="Service Package Features Detail" sheetId="6" state="hidden" r:id="rId4"/>
    <sheet name="Service Package Features KEY" sheetId="9" state="hidden" r:id="rId5"/>
  </sheets>
  <externalReferences>
    <externalReference r:id="rId6"/>
  </externalReferences>
  <definedNames>
    <definedName name="_xlnm.Print_Area" localSheetId="3">'Service Package Features Detail'!$A$1:$G$114</definedName>
    <definedName name="_xlnm.Print_Area" localSheetId="4">'Service Package Features KEY'!$A$1:$G$26</definedName>
    <definedName name="_xlnm.Print_Area" localSheetId="1">'Service Package Price Estimator'!$F$1:$J$111</definedName>
    <definedName name="_xlnm.Print_Area" localSheetId="0">'Service Package Price Quote'!$G$1:$I$105</definedName>
    <definedName name="_xlnm.Print_Titles" localSheetId="3">'Service Package Features Detail'!$1:$17</definedName>
    <definedName name="_xlnm.Print_Titles" localSheetId="4">'Service Package Features KEY'!$1:$17</definedName>
    <definedName name="_xlnm.Print_Titles" localSheetId="1">'Service Package Price Estimator'!$1:$21</definedName>
    <definedName name="_xlnm.Print_Titles" localSheetId="0">'Service Package Price Quote'!$1:$17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9" i="4" l="1"/>
  <c r="S32" i="4" l="1"/>
  <c r="R32" i="4"/>
  <c r="Q32" i="4"/>
  <c r="M53" i="2" l="1"/>
  <c r="M52" i="2"/>
  <c r="Q66" i="4" s="1"/>
  <c r="S71" i="4"/>
  <c r="S70" i="4"/>
  <c r="S69" i="4"/>
  <c r="S68" i="4"/>
  <c r="S67" i="4"/>
  <c r="S65" i="4"/>
  <c r="R71" i="4"/>
  <c r="R70" i="4"/>
  <c r="R69" i="4"/>
  <c r="R68" i="4"/>
  <c r="R67" i="4"/>
  <c r="R66" i="4"/>
  <c r="R65" i="4"/>
  <c r="Q67" i="4"/>
  <c r="Q68" i="4"/>
  <c r="Q69" i="4"/>
  <c r="Q70" i="4"/>
  <c r="Q71" i="4"/>
  <c r="Q65" i="4"/>
  <c r="S66" i="4" l="1"/>
  <c r="F51" i="6"/>
  <c r="E51" i="6"/>
  <c r="D51" i="6"/>
  <c r="F35" i="6"/>
  <c r="F26" i="6"/>
  <c r="F23" i="6"/>
  <c r="E23" i="6"/>
  <c r="D23" i="6"/>
  <c r="F22" i="6"/>
  <c r="F21" i="6"/>
  <c r="E21" i="6"/>
  <c r="D21" i="6"/>
  <c r="F20" i="6"/>
  <c r="F19" i="6"/>
  <c r="E19" i="6"/>
  <c r="D19" i="6"/>
  <c r="S75" i="5" l="1"/>
  <c r="R75" i="5"/>
  <c r="Q75" i="5"/>
  <c r="S76" i="5"/>
  <c r="R76" i="5"/>
  <c r="Q76" i="5"/>
  <c r="H62" i="2"/>
  <c r="H61" i="2"/>
  <c r="H60" i="2"/>
  <c r="G62" i="2"/>
  <c r="G61" i="2"/>
  <c r="G60" i="2"/>
  <c r="F60" i="2"/>
  <c r="M56" i="2"/>
  <c r="M57" i="2"/>
  <c r="M55" i="2"/>
  <c r="M54" i="2"/>
  <c r="M51" i="2"/>
  <c r="H57" i="2"/>
  <c r="H56" i="2"/>
  <c r="H55" i="2"/>
  <c r="H54" i="2"/>
  <c r="H53" i="2"/>
  <c r="H52" i="2"/>
  <c r="H51" i="2"/>
  <c r="G57" i="2"/>
  <c r="G56" i="2"/>
  <c r="G55" i="2"/>
  <c r="G54" i="2"/>
  <c r="G53" i="2"/>
  <c r="G52" i="2"/>
  <c r="G51" i="2"/>
  <c r="F57" i="2"/>
  <c r="F56" i="2"/>
  <c r="F55" i="2"/>
  <c r="F54" i="2"/>
  <c r="F53" i="2"/>
  <c r="F52" i="2"/>
  <c r="F51" i="2"/>
  <c r="F62" i="2"/>
  <c r="F61" i="2"/>
  <c r="S37" i="4" l="1"/>
  <c r="R37" i="4"/>
  <c r="Q37" i="4"/>
  <c r="S33" i="5"/>
  <c r="R33" i="5"/>
  <c r="Q33" i="5"/>
  <c r="T33" i="5" s="1"/>
  <c r="U33" i="5"/>
  <c r="I80" i="4"/>
  <c r="I77" i="5"/>
  <c r="Q41" i="4"/>
  <c r="R41" i="4"/>
  <c r="S41" i="4"/>
  <c r="S37" i="5"/>
  <c r="R37" i="5"/>
  <c r="Q37" i="5"/>
  <c r="S35" i="5"/>
  <c r="R35" i="5"/>
  <c r="Q35" i="5"/>
  <c r="F14" i="2"/>
  <c r="G14" i="2"/>
  <c r="H14" i="2"/>
  <c r="F19" i="2"/>
  <c r="G19" i="2"/>
  <c r="H19" i="2"/>
  <c r="K77" i="6" l="1"/>
  <c r="K76" i="6"/>
  <c r="K75" i="6"/>
  <c r="K74" i="6"/>
  <c r="K73" i="6"/>
  <c r="K72" i="6"/>
  <c r="K71" i="6"/>
  <c r="J65" i="6"/>
  <c r="I65" i="6"/>
  <c r="H65" i="6"/>
  <c r="J63" i="6"/>
  <c r="I63" i="6"/>
  <c r="H63" i="6"/>
  <c r="J60" i="6"/>
  <c r="I60" i="6"/>
  <c r="H60" i="6"/>
  <c r="J54" i="6"/>
  <c r="I54" i="6"/>
  <c r="H54" i="6"/>
  <c r="N52" i="6"/>
  <c r="J48" i="6"/>
  <c r="I48" i="6"/>
  <c r="H48" i="6"/>
  <c r="J44" i="6"/>
  <c r="I44" i="6"/>
  <c r="H44" i="6"/>
  <c r="J42" i="6"/>
  <c r="K42" i="6" s="1"/>
  <c r="I42" i="6"/>
  <c r="K39" i="6"/>
  <c r="K36" i="6"/>
  <c r="E59" i="6"/>
  <c r="D59" i="6"/>
  <c r="K28" i="6"/>
  <c r="J28" i="6"/>
  <c r="I28" i="6"/>
  <c r="F57" i="6"/>
  <c r="E57" i="6"/>
  <c r="K26" i="6"/>
  <c r="J26" i="6"/>
  <c r="I26" i="6"/>
  <c r="H26" i="6"/>
  <c r="F55" i="6"/>
  <c r="E55" i="6"/>
  <c r="D55" i="6"/>
  <c r="S67" i="5"/>
  <c r="R67" i="5"/>
  <c r="Q67" i="5"/>
  <c r="S66" i="5"/>
  <c r="R66" i="5"/>
  <c r="Q66" i="5"/>
  <c r="S65" i="5"/>
  <c r="R65" i="5"/>
  <c r="Q65" i="5"/>
  <c r="S64" i="5"/>
  <c r="R64" i="5"/>
  <c r="Q64" i="5"/>
  <c r="S63" i="5"/>
  <c r="R63" i="5"/>
  <c r="Q63" i="5"/>
  <c r="S62" i="5"/>
  <c r="R62" i="5"/>
  <c r="Q62" i="5"/>
  <c r="S61" i="5"/>
  <c r="R61" i="5"/>
  <c r="Q61" i="5"/>
  <c r="S55" i="5"/>
  <c r="R55" i="5"/>
  <c r="Q55" i="5"/>
  <c r="Q47" i="5"/>
  <c r="T47" i="5" s="1"/>
  <c r="U47" i="5" s="1"/>
  <c r="S28" i="5"/>
  <c r="R28" i="5"/>
  <c r="Q28" i="5"/>
  <c r="S27" i="5"/>
  <c r="R27" i="5"/>
  <c r="Q27" i="5"/>
  <c r="S26" i="5"/>
  <c r="R26" i="5"/>
  <c r="Q26" i="5"/>
  <c r="S20" i="5"/>
  <c r="R20" i="5"/>
  <c r="Q20" i="5"/>
  <c r="Q18" i="5"/>
  <c r="S24" i="4"/>
  <c r="R24" i="4"/>
  <c r="Q24" i="4"/>
  <c r="S59" i="4"/>
  <c r="R59" i="4"/>
  <c r="Q59" i="4"/>
  <c r="Q51" i="4"/>
  <c r="T51" i="4" s="1"/>
  <c r="U51" i="4" s="1"/>
  <c r="S31" i="4"/>
  <c r="R31" i="4"/>
  <c r="Q31" i="4"/>
  <c r="S30" i="4"/>
  <c r="R30" i="4"/>
  <c r="Q30" i="4"/>
  <c r="Q22" i="4"/>
  <c r="C4" i="2"/>
  <c r="C3" i="2"/>
  <c r="C2" i="2"/>
  <c r="M17" i="2"/>
  <c r="M16" i="2"/>
  <c r="M15" i="2"/>
  <c r="M12" i="2"/>
  <c r="M11" i="2"/>
  <c r="M10" i="2"/>
  <c r="S39" i="4" l="1"/>
  <c r="R39" i="4"/>
  <c r="Q39" i="4"/>
  <c r="H78" i="6"/>
  <c r="H79" i="6" s="1"/>
  <c r="J78" i="6"/>
  <c r="F115" i="6" s="1"/>
  <c r="I78" i="6"/>
  <c r="E113" i="6" s="1"/>
  <c r="Q40" i="4"/>
  <c r="R40" i="4"/>
  <c r="S40" i="4"/>
  <c r="S36" i="5"/>
  <c r="R36" i="5"/>
  <c r="Q36" i="5"/>
  <c r="R47" i="5"/>
  <c r="S47" i="5" s="1"/>
  <c r="R51" i="4"/>
  <c r="S51" i="4" s="1"/>
  <c r="T37" i="4"/>
  <c r="H48" i="2"/>
  <c r="G48" i="2"/>
  <c r="G47" i="2"/>
  <c r="F47" i="2"/>
  <c r="H27" i="2"/>
  <c r="F27" i="2"/>
  <c r="F25" i="2"/>
  <c r="H26" i="2"/>
  <c r="H18" i="2"/>
  <c r="G18" i="2"/>
  <c r="F18" i="2"/>
  <c r="H17" i="2"/>
  <c r="G17" i="2"/>
  <c r="H12" i="2"/>
  <c r="G12" i="2"/>
  <c r="F17" i="2"/>
  <c r="H15" i="2"/>
  <c r="G15" i="2"/>
  <c r="F15" i="2"/>
  <c r="H13" i="2"/>
  <c r="G13" i="2"/>
  <c r="F13" i="2"/>
  <c r="F12" i="2"/>
  <c r="H10" i="2"/>
  <c r="G10" i="2"/>
  <c r="F10" i="2"/>
  <c r="F2" i="2"/>
  <c r="G2" i="2" s="1"/>
  <c r="H2" i="2" s="1"/>
  <c r="F5" i="2"/>
  <c r="F3" i="2"/>
  <c r="F45" i="2"/>
  <c r="H41" i="2"/>
  <c r="H39" i="2"/>
  <c r="F41" i="2"/>
  <c r="H28" i="2"/>
  <c r="F28" i="2"/>
  <c r="G28" i="2"/>
  <c r="G27" i="2"/>
  <c r="G25" i="2"/>
  <c r="H47" i="2"/>
  <c r="D115" i="6" l="1"/>
  <c r="D113" i="6"/>
  <c r="F113" i="6"/>
  <c r="I79" i="6"/>
  <c r="J79" i="6" s="1"/>
  <c r="E115" i="6"/>
  <c r="G40" i="2"/>
  <c r="F40" i="2"/>
  <c r="H30" i="2"/>
  <c r="G30" i="2"/>
  <c r="G41" i="2"/>
  <c r="G45" i="2"/>
  <c r="F30" i="2"/>
  <c r="M44" i="2" l="1"/>
  <c r="M43" i="2"/>
  <c r="M40" i="2"/>
  <c r="M39" i="2"/>
  <c r="M29" i="2"/>
  <c r="M26" i="2"/>
  <c r="M27" i="2" s="1"/>
  <c r="F4" i="2"/>
  <c r="H37" i="2" l="1"/>
  <c r="M25" i="2"/>
  <c r="S54" i="4"/>
  <c r="S50" i="5"/>
  <c r="R54" i="4"/>
  <c r="Q54" i="4"/>
  <c r="R50" i="5"/>
  <c r="Q50" i="5"/>
  <c r="Q34" i="5"/>
  <c r="R34" i="5"/>
  <c r="Q38" i="4"/>
  <c r="S38" i="4"/>
  <c r="T38" i="4" s="1"/>
  <c r="R38" i="4"/>
  <c r="S34" i="5"/>
  <c r="T34" i="5" s="1"/>
  <c r="R29" i="4"/>
  <c r="Q25" i="5"/>
  <c r="S29" i="4"/>
  <c r="S25" i="5"/>
  <c r="R25" i="5"/>
  <c r="S51" i="5"/>
  <c r="R55" i="4"/>
  <c r="R51" i="5"/>
  <c r="Q55" i="4"/>
  <c r="Q51" i="5"/>
  <c r="S55" i="4"/>
  <c r="M28" i="2"/>
  <c r="M30" i="2"/>
  <c r="Q42" i="5" s="1"/>
  <c r="R46" i="4"/>
  <c r="G4" i="2"/>
  <c r="H4" i="2" s="1"/>
  <c r="H45" i="2"/>
  <c r="G44" i="2"/>
  <c r="H43" i="2"/>
  <c r="F44" i="2"/>
  <c r="B4" i="2"/>
  <c r="S46" i="4" l="1"/>
  <c r="Q46" i="4"/>
  <c r="R42" i="5"/>
  <c r="S42" i="5"/>
  <c r="S45" i="4"/>
  <c r="S41" i="5"/>
  <c r="R45" i="4"/>
  <c r="R41" i="5"/>
  <c r="Q45" i="4"/>
  <c r="I102" i="4" s="1"/>
  <c r="I105" i="4" s="1"/>
  <c r="Q41" i="5"/>
  <c r="I101" i="5" s="1"/>
  <c r="I104" i="5" s="1"/>
  <c r="R13" i="5"/>
  <c r="R17" i="4"/>
  <c r="B2" i="2"/>
  <c r="B3" i="2"/>
  <c r="Q23" i="5" l="1"/>
  <c r="Q27" i="4"/>
  <c r="R16" i="4"/>
  <c r="R12" i="5"/>
  <c r="Q21" i="4" l="1"/>
  <c r="I103" i="4"/>
  <c r="I102" i="5"/>
  <c r="I103" i="5" s="1"/>
  <c r="Q17" i="5"/>
  <c r="I104" i="4"/>
</calcChain>
</file>

<file path=xl/sharedStrings.xml><?xml version="1.0" encoding="utf-8"?>
<sst xmlns="http://schemas.openxmlformats.org/spreadsheetml/2006/main" count="757" uniqueCount="256">
  <si>
    <t>TAX RETURNS</t>
  </si>
  <si>
    <t>YEAR END</t>
  </si>
  <si>
    <t>ADVISORY &amp; SUPPORT</t>
  </si>
  <si>
    <t>PAYROLL MANAGEMENT</t>
  </si>
  <si>
    <t>FINANCIAL REVIEW, ANALYSIS &amp; REPORTING</t>
  </si>
  <si>
    <t>BOOKKEEPING &amp; ACCOUNTING</t>
  </si>
  <si>
    <t>SYSTEM &amp; APPLICATIONS</t>
  </si>
  <si>
    <t>CUSTOMIZATION</t>
  </si>
  <si>
    <t>Support Plan</t>
  </si>
  <si>
    <t>Advisory Plan</t>
  </si>
  <si>
    <t>Outsourcing Plan</t>
  </si>
  <si>
    <t>Setup $</t>
  </si>
  <si>
    <t>Mthly $</t>
  </si>
  <si>
    <t>PLAN TYPES</t>
  </si>
  <si>
    <t>Paperless Solutions Available</t>
  </si>
  <si>
    <t>SUPPORT 
PLAN</t>
  </si>
  <si>
    <t>OUTSOURCING 
PLAN</t>
  </si>
  <si>
    <t>ADVISORY 
PLAN</t>
  </si>
  <si>
    <t>BASIC</t>
  </si>
  <si>
    <t>ESSENTIALS</t>
  </si>
  <si>
    <t>PREMIUM</t>
  </si>
  <si>
    <t>ADD-ON PRICING</t>
  </si>
  <si>
    <t>ü</t>
  </si>
  <si>
    <t xml:space="preserve">Add-On 
Available
</t>
  </si>
  <si>
    <t>Add-On 
Available
@ 
$10 Per Month</t>
  </si>
  <si>
    <t>$11 per 10 transactions per month</t>
  </si>
  <si>
    <t>*estimating 30mins to reconcile each account</t>
  </si>
  <si>
    <t>$100 per filing &amp; amendment</t>
  </si>
  <si>
    <t>14 business days</t>
  </si>
  <si>
    <t>Add-On 
Available</t>
  </si>
  <si>
    <t>Up to 1 Hour Consultation Session/Inquiries 
Per Quarter</t>
  </si>
  <si>
    <t>Unlimited Inquiries
24-Hour Response Time</t>
  </si>
  <si>
    <t>*charged based on consultation rate $150/hr &amp; time</t>
  </si>
  <si>
    <t>*charged based on consultation rate $100/hr &amp; time</t>
  </si>
  <si>
    <t>$100 base + $10 per employee/shareholder for each sets of Tslips</t>
  </si>
  <si>
    <t>MONTHLY SERVICE FEE STARTING @</t>
  </si>
  <si>
    <t>INITIAL SETUP FEE @</t>
  </si>
  <si>
    <t>=</t>
  </si>
  <si>
    <t>Document Courier Service</t>
  </si>
  <si>
    <t>Customized Bookkeeping Procedures</t>
  </si>
  <si>
    <t>PST - Monthly Filing</t>
  </si>
  <si>
    <t>PST - Quarterly Filing</t>
  </si>
  <si>
    <t>PST - Annual Filing</t>
  </si>
  <si>
    <t>PST Filing Frequency</t>
  </si>
  <si>
    <t>WCB Filing Frequency</t>
  </si>
  <si>
    <t>PST - N/A</t>
  </si>
  <si>
    <t>GST - Monthly Filing</t>
  </si>
  <si>
    <t>GST - Quarterly Filing</t>
  </si>
  <si>
    <t>GST - Annual Filing</t>
  </si>
  <si>
    <t>GST - N/A</t>
  </si>
  <si>
    <t>WCB - Annual Filing</t>
  </si>
  <si>
    <t>WCB - N/A</t>
  </si>
  <si>
    <t>SUPPORT PLAN</t>
  </si>
  <si>
    <t>OUTSOURCING PLAN</t>
  </si>
  <si>
    <t>ADVISORY PLAN</t>
  </si>
  <si>
    <t>Include</t>
  </si>
  <si>
    <t>Exclude</t>
  </si>
  <si>
    <t>FR</t>
  </si>
  <si>
    <t>FARM</t>
  </si>
  <si>
    <t>PST</t>
  </si>
  <si>
    <t>GST</t>
  </si>
  <si>
    <t>WCB</t>
  </si>
  <si>
    <t>Receipt Bank Unlimited Subscription - Discounted Rate</t>
  </si>
  <si>
    <t>QuickBooks Online Plus Subscription &amp; Management - Discounted Rate</t>
  </si>
  <si>
    <t>Timely Communication with Your Dedicated Accounting Team to Support Your Ongoing Business Needs</t>
  </si>
  <si>
    <t>Always Included</t>
  </si>
  <si>
    <t>Guaranteed Monthly Processing Time</t>
  </si>
  <si>
    <t>14 Business Days</t>
  </si>
  <si>
    <t>Reporting - Monthly</t>
  </si>
  <si>
    <t>Reporting - Quarterly</t>
  </si>
  <si>
    <t>Reporting - Annual</t>
  </si>
  <si>
    <t>Review, Analysis &amp; Mgmt Meeting - Monthly</t>
  </si>
  <si>
    <t>Review, Analysis &amp; Mgmt Meeting - Annual</t>
  </si>
  <si>
    <t>Payroll - Biweekly</t>
  </si>
  <si>
    <t>Payroll - Semi-monthly</t>
  </si>
  <si>
    <t>Payroll - Monthly</t>
  </si>
  <si>
    <t>Business Support/Consultation Inquiries &amp; Authorized CRA Representative</t>
  </si>
  <si>
    <t>Deadline Reminder Emails</t>
  </si>
  <si>
    <t>Audit Support</t>
  </si>
  <si>
    <t>Year End Review, Adjustments, and Financial Statement Preparation &amp; Analysis</t>
  </si>
  <si>
    <t>Tslip Processing (up to 5 slips - T4, T5, T3, T4A, T5018, etc.)</t>
  </si>
  <si>
    <t>Audit - 1 per Calendar Year</t>
  </si>
  <si>
    <t>Audit - Unlimited</t>
  </si>
  <si>
    <t>TBD</t>
  </si>
  <si>
    <t>Up to 1 Hour Consultation Session/Inquiries Per Quarter</t>
  </si>
  <si>
    <t>Unlimited Inquiries 24-Hour Response Time</t>
  </si>
  <si>
    <t>DO NOT INCLUDE - Will Pay Hourly Consultation Fee AS NEEDED</t>
  </si>
  <si>
    <t>DO NOT REQUIRE SERVICE - Will Pay Hourly Accounting Fee AS NEEDED</t>
  </si>
  <si>
    <t>PLEASE INDICATE # OF RETURNS REQUIRED</t>
  </si>
  <si>
    <t>DO NOT REQUIRE SERVICE</t>
  </si>
  <si>
    <t>PROMO CODE</t>
  </si>
  <si>
    <t>COMPANY NAME &amp; COVERAGE PERIOD</t>
  </si>
  <si>
    <t>to December 31</t>
  </si>
  <si>
    <t>Tax Returns</t>
  </si>
  <si>
    <t>Promo Codes</t>
  </si>
  <si>
    <t>EXCLUSIVE</t>
  </si>
  <si>
    <t>BUSINESS PARTNERING ACCOUNTING SOLUTIONS SERVICE PACKAGE PRICE ESTIMATOR</t>
  </si>
  <si>
    <t xml:space="preserve">PLEASE COMPLETE </t>
  </si>
  <si>
    <t>On-Site Service - # of Trips per Year</t>
  </si>
  <si>
    <t>SERVICE ESTIMATE</t>
  </si>
  <si>
    <t>Total Number of Reconciliation Accounts (Chq/Sav/CC/LOC/Loan/Lease, etc.)</t>
  </si>
  <si>
    <t>Review, Analysis &amp; Mgmt Meeting - Quarterly</t>
  </si>
  <si>
    <t>SUPPORT PLAN - DO NOT REQUIRE SERVICE</t>
  </si>
  <si>
    <t>BANK RECON ACCTS</t>
  </si>
  <si>
    <t># OF TAX RETURNS</t>
  </si>
  <si>
    <t>BOOKKEEPING TRX</t>
  </si>
  <si>
    <t>ON-SITE</t>
  </si>
  <si>
    <t xml:space="preserve">Total Number of Employees per Month for Payroll </t>
  </si>
  <si>
    <t>Hassle-Free Auto-Scheduled Monthly Service Contract PAD Payment</t>
  </si>
  <si>
    <t>BUSINESS PARTNERING ACCOUNTING SOLUTION SERVICE PACKAGE</t>
  </si>
  <si>
    <t>EXCLUDE TAX</t>
  </si>
  <si>
    <t>QUOTE</t>
  </si>
  <si>
    <t>TAX</t>
  </si>
  <si>
    <t>TOTAL</t>
  </si>
  <si>
    <t>@</t>
  </si>
  <si>
    <t>ONE TIME INITIAL SETUP FEE</t>
  </si>
  <si>
    <t>ANNUAL</t>
  </si>
  <si>
    <t>MONTHLY SERVICE PACKAGE QUOTE ESTIMATE</t>
  </si>
  <si>
    <t>ANNUAL CONTRACT TOTAL ESTIMATE</t>
  </si>
  <si>
    <t>OTHER CONSIDERATIONS - ADD-ONS TO SERVICE PACKAGE</t>
  </si>
  <si>
    <t>RECOMMENDED SERVICE PACKAGE  - ESTIMATE 
(GST/PST INCLUDED)</t>
  </si>
  <si>
    <t>KEY BENEFITS</t>
  </si>
  <si>
    <t>Timely Communication with Your Dedicated Accounting Team to Support Your 
 Ongoing Business Needs</t>
  </si>
  <si>
    <t>BUSINESS PARTNERING ACCOUNTING SOLUTIONS SERVICE PACKAGE QUOTE</t>
  </si>
  <si>
    <t>ANNUAL TAX EXCLUDED</t>
  </si>
  <si>
    <t>Tax</t>
  </si>
  <si>
    <t>$50 per PST filing &amp; amendment</t>
  </si>
  <si>
    <t xml:space="preserve">Review and evaluation of business financial conditions, performance and profitability, including up to 1 hours of virtual conference call with Management to further discuss results and financial goal setting.  </t>
  </si>
  <si>
    <t>Authorize a professional to help manage tax information with CRA: information filing and submission, access CRA related account details and history, make inquiries and changes to business information and CRA related accounts.  
***Each inquiry will be applied towards monthly Business AND Personal Consultation Support and Mentorship limits***</t>
  </si>
  <si>
    <t>Never forget another deadline!  Receive timely emails prior to your upcoming business tax account deadlines: GST/HST, PST, tax filings &amp; payments, tax slip issuance, payroll timesheet submissions, pending Accountant inquiries, missing bookkeeping documents &amp; information, bookkeeping document submissions, etc.</t>
  </si>
  <si>
    <t>BUSINESS PARTNERING ACCOUNTING SOLUTIONS SERVICE PACKAGE FEATURES</t>
  </si>
  <si>
    <t>January 1</t>
  </si>
  <si>
    <t>GST - SELF FILING - DO NOT REQUIRE SERVICE</t>
  </si>
  <si>
    <t>PST - SELF FILING - DO NOT REQUIRE SERVICE</t>
  </si>
  <si>
    <t>WCB - SELF FILING - DO NOT REQUIRE SERVICE</t>
  </si>
  <si>
    <t>Payroll - N/A</t>
  </si>
  <si>
    <t>Payroll - SELF PROCESSING - DO NOT REQUIRE SERVICE</t>
  </si>
  <si>
    <t>ADVISORYTRIAL</t>
  </si>
  <si>
    <t>Complete Remote and Mobile Access &amp; Paperless Solutions</t>
  </si>
  <si>
    <t>Financial Reporting Frequency (Income Stmt, Balance Sheet, Aging Cust. 
 Receivables &amp;  Vendor Payables)</t>
  </si>
  <si>
    <t>Financial Review, Analysis, and Management Meeting Frequency</t>
  </si>
  <si>
    <t>Access &amp; Archive of Historical Data and Source Documents (receipts, reports, 
 statements, etc.)</t>
  </si>
  <si>
    <t>Payroll Run Frequency</t>
  </si>
  <si>
    <t>Audit (CRA Enquiry, Investigation, and Review) Support</t>
  </si>
  <si>
    <t>Business AND Personal Consultation Support and Mentorship &amp; Respond on 
 Behalf of Client as Authorized CRA Representative for CRA Inquiries 
 (excluding Audit Support)</t>
  </si>
  <si>
    <t>Year End Reconciliation of CRA &amp; Other Tax Accounts</t>
  </si>
  <si>
    <t>SOLEOWNEROP $300OFF</t>
  </si>
  <si>
    <t>DRIVER $100OFF</t>
  </si>
  <si>
    <t>WORKFROMHOME $70OFF</t>
  </si>
  <si>
    <t>MULTICONTRACT $500OFF</t>
  </si>
  <si>
    <t>Hill Advisory Services Inc.</t>
  </si>
  <si>
    <r>
      <t xml:space="preserve">In our commitment to support our small business clients through COVID-19 pandemic, we are including 
COMPLIMENTARY ONE-YEAR TRIAL OF ADVISORY PLAN FEATURES 
(total value of $4000 of professional service fees discounted) 
to your 2021 K Liu Accounting Business Partnering Accounting Solutions Service Contract.
We feel it is more important than ever for our clients to be closely connected and have real time understanding and access to business financials during these uncertain times, and we want to encourage our clients to take advantage of our expertise and knowledge to help you in the ways we can for your business to 
PERSEVERE, GROW, AND THRIVE!
</t>
    </r>
    <r>
      <rPr>
        <sz val="11"/>
        <color theme="0"/>
        <rFont val="Calibri"/>
        <family val="2"/>
      </rPr>
      <t>•</t>
    </r>
    <r>
      <rPr>
        <sz val="6.05"/>
        <color theme="0"/>
        <rFont val="Calibri"/>
        <family val="2"/>
      </rPr>
      <t xml:space="preserve"> MONTHLY Financial </t>
    </r>
    <r>
      <rPr>
        <sz val="11"/>
        <color theme="0"/>
        <rFont val="Calibri"/>
        <family val="2"/>
        <scheme val="minor"/>
      </rPr>
      <t xml:space="preserve">Reporting Frequency 
(Income Stmt, Balance Sheet, Aging Cust. Receivables &amp;  Vendor Payables)
</t>
    </r>
    <r>
      <rPr>
        <sz val="11"/>
        <color theme="0"/>
        <rFont val="Calibri"/>
        <family val="2"/>
      </rPr>
      <t>•</t>
    </r>
    <r>
      <rPr>
        <sz val="6.05"/>
        <color theme="0"/>
        <rFont val="Calibri"/>
        <family val="2"/>
      </rPr>
      <t xml:space="preserve"> QUARTERLY Financial </t>
    </r>
    <r>
      <rPr>
        <sz val="11"/>
        <color theme="0"/>
        <rFont val="Calibri"/>
        <family val="2"/>
        <scheme val="minor"/>
      </rPr>
      <t xml:space="preserve">Review, Analysis, and Management Meetings Frequency
</t>
    </r>
    <r>
      <rPr>
        <sz val="11"/>
        <color theme="0"/>
        <rFont val="Calibri"/>
        <family val="2"/>
      </rPr>
      <t>•</t>
    </r>
    <r>
      <rPr>
        <sz val="6.05"/>
        <color theme="0"/>
        <rFont val="Calibri"/>
        <family val="2"/>
      </rPr>
      <t xml:space="preserve"> UNLIMITED </t>
    </r>
    <r>
      <rPr>
        <sz val="11"/>
        <color theme="0"/>
        <rFont val="Calibri"/>
        <family val="2"/>
        <scheme val="minor"/>
      </rPr>
      <t>Business AND Personal Consultation Support and Mentorship &amp; 
Respond on Behalf of Client as Authorized CRA Representative for CRA Inquiries (excluding Audit Support)</t>
    </r>
  </si>
  <si>
    <t xml:space="preserve">
QuickBooks Online Plus Subscription &amp; Management - Discounted Rate</t>
  </si>
  <si>
    <t xml:space="preserve">
Receipt Bank Unlimited Subscription - Discounted Rate</t>
  </si>
  <si>
    <t xml:space="preserve">
Timely Communication with Your Dedicated Accounting Team to Support Your Ongoing Business Needs</t>
  </si>
  <si>
    <t xml:space="preserve">
Customized Bookkeeping Procedures </t>
  </si>
  <si>
    <t xml:space="preserve">
Complete Remote and Mobile Access &amp; Paperless Solutions</t>
  </si>
  <si>
    <t xml:space="preserve">
Document Courier Service
</t>
  </si>
  <si>
    <t xml:space="preserve">
Bookkeeping Services</t>
  </si>
  <si>
    <t xml:space="preserve">
Reconciliation of Chequing/Saving/Credit Card/Line of Credit/Loan/Lease Accounts</t>
  </si>
  <si>
    <t xml:space="preserve">
GST/HST/PST/WCB Returns Filings</t>
  </si>
  <si>
    <t xml:space="preserve">
Guaranteed Monthly Processing Time
</t>
  </si>
  <si>
    <t xml:space="preserve">
Financial Review, Analysis, and Management Meeting</t>
  </si>
  <si>
    <t xml:space="preserve">
Business AND Personal Consultation Support and Mentorship</t>
  </si>
  <si>
    <t xml:space="preserve">
Deadline Reminder Emails</t>
  </si>
  <si>
    <t xml:space="preserve">
Audit (CRA Enquiry, Investigation, and Review) Support</t>
  </si>
  <si>
    <t xml:space="preserve">
Year End Review, Adjustments, and Financial Statement Preparation &amp; Analysis</t>
  </si>
  <si>
    <t xml:space="preserve">
Year End Reconciliation of CRA &amp; Other Tax Accounts</t>
  </si>
  <si>
    <t>Cloud-based and mobile-based applications are included to provide a complete full-cycle paperless process and real-time remote accessibility. Paper-based options are available; however, additional paper management fees may be incurred. (e.g. document courier, cloud archiving, paper shredding, etc.)</t>
  </si>
  <si>
    <t>Recommended for clients who are not yet ready to fully convert to paperless solutions - limited to one courier pickup per month; annual documents return courier service included.</t>
  </si>
  <si>
    <t>Recording of all financial transactions such as purchases, sales, receipts, and payments related to the business. Clients are responsible for daily customer invoices (if applicable) and to submit expense receipts and sales reports, monthly.</t>
  </si>
  <si>
    <t xml:space="preserve">
Payroll Management Services</t>
  </si>
  <si>
    <t xml:space="preserve">Value-added Professional Mentorship, Collaboration, Expertise, Consultation and Advisory in Business and Personal Financial &amp; Process Management utilizing LEAN PRINCIPALS.
Highly Skilled &amp; Experienced Accounting and Tax Professionals; specializing in Small Business Management, Process Automation, Innovative Technology Integration (TechStack), Ecommerce and Virtual/Remote Services Environments.
Our goal is to help your business achieve and focus on continuous improvements in areas of:
• INCREASING PROFITS while DECREASING COSTS
• IMPROVE EFFICIENCY Across the Organization
• ENHANCE CUSTOMER SATISFACTION
• DEVELOP AND IMPLEMENT CHANGE MANAGEMENT STRATEGIES 
(Adapt to the New Competitive Advantage)
Additional consulting services are available @ standard consultation service rates starting @ $150/hr.
</t>
  </si>
  <si>
    <t xml:space="preserve">
Respond on Behalf of Client as Authorized CRA Representative for CRA Inquiries 
(excluding Audit Support)</t>
  </si>
  <si>
    <t xml:space="preserve">CRA review &amp; audit activity is noticeably increasing and will be more vigorous in the near future. More than 50% of CRA Review &amp; Audit activities are focused on Small to Medium Business (SMEs), and CRA has the ability of reviewing &amp; auditing up to 7 years prior, and possibly further. Depending on the scope of the review &amp; audit, professional service time can vary between 2 - 40 hours. This service package feature insures and protects you from significant professional fees that may be incurred if a CRA review &amp; audit was to occur. 
Additional audits are available @ standard accounting services rate starting @ $110/hr
</t>
  </si>
  <si>
    <t xml:space="preserve">
PAYROLL MANAGEMENT
</t>
  </si>
  <si>
    <t xml:space="preserve">
ADVISORY &amp; SUPPORT
</t>
  </si>
  <si>
    <t xml:space="preserve">
KEY BENEFITS
</t>
  </si>
  <si>
    <t xml:space="preserve">
SYSTEM &amp; APPLICATIONS
</t>
  </si>
  <si>
    <t xml:space="preserve">
BOOKKEEPING &amp; ACCOUNTING
</t>
  </si>
  <si>
    <t xml:space="preserve">
FINANCIAL REVIEW, ANALYSIS &amp; REPORTING
</t>
  </si>
  <si>
    <t xml:space="preserve">
YEAR END
</t>
  </si>
  <si>
    <t xml:space="preserve">
TAX RETURNS
</t>
  </si>
  <si>
    <t xml:space="preserve">
On-site Service (per visit)
</t>
  </si>
  <si>
    <t xml:space="preserve">
Corporation T2 Income Tax Returns</t>
  </si>
  <si>
    <t xml:space="preserve">
Trust T3 Income Tax Returns</t>
  </si>
  <si>
    <t xml:space="preserve">
Individual T1 Income Tax Returns - STANDARD</t>
  </si>
  <si>
    <t xml:space="preserve">
Partnership T5013 Information Returns</t>
  </si>
  <si>
    <t>Add-On Available</t>
  </si>
  <si>
    <t>GST/HST/PST/WCB Returns Filings</t>
  </si>
  <si>
    <t>Reconciliation of Chequing/Saving/Credit Card/Line of Credit/Loan/Lease Accounts</t>
  </si>
  <si>
    <t>Bookkeeping Services</t>
  </si>
  <si>
    <t>Profit &amp; Loss Report (Income Statement)</t>
  </si>
  <si>
    <t>Balance Sheet (Assets, Liabilities, Equity)</t>
  </si>
  <si>
    <t>Customer Receivable Aging Report (Outstanding Receivables)</t>
  </si>
  <si>
    <t>Vendor Payable Aging Report (Outstanding Payables)</t>
  </si>
  <si>
    <t>Financial Review, Analysis, and Management Meeting</t>
  </si>
  <si>
    <t>Access &amp; Archive of Historical Data and Source Documents (receipts, reports, statements, etc.)</t>
  </si>
  <si>
    <t>Payroll Management Services</t>
  </si>
  <si>
    <t>Business AND Personal Consultation Support and Mentorship</t>
  </si>
  <si>
    <t>Respond on Behalf of Client as Authorized CRA Representative for CRA Inquiries (excluding Audit Support)</t>
  </si>
  <si>
    <t>Corporation T2 Income Tax Returns</t>
  </si>
  <si>
    <t>Trust T3 Income Tax Returns</t>
  </si>
  <si>
    <t>Partnership T5013 Information Returns</t>
  </si>
  <si>
    <t>Individual T1 Income Tax Returns - STANDARD</t>
  </si>
  <si>
    <t>On-site Service (per visit)</t>
  </si>
  <si>
    <t xml:space="preserve">
DETAILED SERVICE PACKAGE FEATURES
</t>
  </si>
  <si>
    <t xml:space="preserve">
SUMMARY SERVICE PACKAGE FEATURES
</t>
  </si>
  <si>
    <t xml:space="preserve">
Profit &amp; Loss Report (Income Statement)
</t>
  </si>
  <si>
    <t xml:space="preserve">
Balance Sheet (Assets, Liabilities, Equity)
</t>
  </si>
  <si>
    <t xml:space="preserve">
Customer Receivable Aging Report (Outstanding Receivables)
</t>
  </si>
  <si>
    <t xml:space="preserve">
Vendor Payable Aging Report (Outstanding Payables)
</t>
  </si>
  <si>
    <t xml:space="preserve">
Access &amp; Archive of Historical Data and Source Documents (receipts, reports, statements, etc.)
</t>
  </si>
  <si>
    <r>
      <t>Individual T1 Income Tax Returns - STANDARD</t>
    </r>
    <r>
      <rPr>
        <b/>
        <sz val="19"/>
        <color theme="0"/>
        <rFont val="Times New Roman"/>
        <family val="1"/>
      </rPr>
      <t xml:space="preserve"> </t>
    </r>
    <r>
      <rPr>
        <b/>
        <sz val="19"/>
        <color theme="8"/>
        <rFont val="Times New Roman"/>
        <family val="1"/>
      </rPr>
      <t>+ Real Estate Rental Activities and/or Commission 
&amp; T2200 Employment Expense Deductions</t>
    </r>
  </si>
  <si>
    <r>
      <t xml:space="preserve">Individual T1 Income Tax Returns - STANDARD </t>
    </r>
    <r>
      <rPr>
        <b/>
        <sz val="19"/>
        <color theme="8"/>
        <rFont val="Times New Roman"/>
        <family val="1"/>
      </rPr>
      <t>+ Unincorporated Business(es): sole &amp; partnership, 
Self-Employed Contractor(s) and/or Farm Activities</t>
    </r>
  </si>
  <si>
    <r>
      <t xml:space="preserve">
Individual T1 Income Tax Returns - STANDARD </t>
    </r>
    <r>
      <rPr>
        <b/>
        <sz val="19"/>
        <color theme="8"/>
        <rFont val="Times New Roman"/>
        <family val="1"/>
      </rPr>
      <t>+ Real Estate Rental Activities 
and/or Commission &amp; T2200 Employment Expense Deductions</t>
    </r>
  </si>
  <si>
    <r>
      <t xml:space="preserve">
Individual T1 Income Tax Returns - STANDARD </t>
    </r>
    <r>
      <rPr>
        <b/>
        <sz val="19"/>
        <color theme="8"/>
        <rFont val="Times New Roman"/>
        <family val="1"/>
      </rPr>
      <t>+ Unincorporated Business(es): 
sole &amp; partnership, Self-Employed Contractor(s) and/or Farm Activities</t>
    </r>
  </si>
  <si>
    <r>
      <rPr>
        <sz val="14"/>
        <color rgb="FF00B050"/>
        <rFont val="Times New Roman"/>
        <family val="1"/>
      </rPr>
      <t xml:space="preserve">INCLUDES: </t>
    </r>
    <r>
      <rPr>
        <sz val="14"/>
        <color theme="1" tint="0.249977111117893"/>
        <rFont val="Times New Roman"/>
        <family val="1"/>
      </rPr>
      <t>up to five Tax Slips (Tslips) processed per service contract year, additional cost per each 5 employees/shareholder increment - T4, T5, T3, T4A, T5018 etc.</t>
    </r>
  </si>
  <si>
    <r>
      <t xml:space="preserve">Average year end review process is estimated to be 4-16 hours depending on the size of the organization &amp; complexity of the organization’s internal processes, year-end review processes and activities. </t>
    </r>
    <r>
      <rPr>
        <sz val="14"/>
        <color rgb="FF00B050"/>
        <rFont val="Times New Roman"/>
        <family val="1"/>
      </rPr>
      <t>INCLUDES:</t>
    </r>
    <r>
      <rPr>
        <sz val="14"/>
        <color theme="1" tint="0.249977111117893"/>
        <rFont val="Times New Roman"/>
        <family val="1"/>
      </rPr>
      <t xml:space="preserve"> reconciliation of all balance sheets (assets, liabilities, equity) accounts; review of income and expense categorization &amp; federal and provincial sales tax; review of all General Ledge accounts; prepaids &amp; accrual adjustments; error adjustments; pro-ration calculations; and other mandatory requirements of Accounting Guidelines and Regulations.</t>
    </r>
  </si>
  <si>
    <r>
      <t xml:space="preserve">Providing complete paperless solution with remote and mobile access, with this award-winning secure document upload &amp; management application with advanced OCR scanning technology to automatically extract data off your receipts. </t>
    </r>
    <r>
      <rPr>
        <sz val="14"/>
        <color rgb="FF00B050"/>
        <rFont val="Times New Roman"/>
        <family val="1"/>
      </rPr>
      <t>INCLUDES:</t>
    </r>
    <r>
      <rPr>
        <sz val="14"/>
        <color theme="1" tint="0.249977111117893"/>
        <rFont val="Times New Roman"/>
        <family val="1"/>
      </rPr>
      <t xml:space="preserve"> unlimited uploads; secure cloud e-document storage &amp; archiving system; audit proof with ability to attach receipt to accounting system transactions; real time mobile &amp; cloud access to stored information; ability to export reports &amp; PDF files of stored documents; ability to auto-retrieve statements from online vendor accounts; and ability to email-in receipt attachments.</t>
    </r>
  </si>
  <si>
    <r>
      <t xml:space="preserve">Guaranteed 24-hour response time &amp; extra priority provided on urgent matters. </t>
    </r>
    <r>
      <rPr>
        <sz val="14"/>
        <color rgb="FF00B050"/>
        <rFont val="Times New Roman"/>
        <family val="1"/>
      </rPr>
      <t>INCLUDES:</t>
    </r>
    <r>
      <rPr>
        <sz val="14"/>
        <color theme="1" tint="0.249977111117893"/>
        <rFont val="Times New Roman"/>
        <family val="1"/>
      </rPr>
      <t xml:space="preserve"> Slack team messaging account setup, providing communication access &amp; messaging archiving of all Slack communications with our accounting team.</t>
    </r>
  </si>
  <si>
    <t>Add-On Available
@ $10/MTH</t>
  </si>
  <si>
    <t xml:space="preserve">
Tax Slips Processing</t>
  </si>
  <si>
    <t>Tax Slips Processing</t>
  </si>
  <si>
    <r>
      <t xml:space="preserve">
</t>
    </r>
    <r>
      <rPr>
        <b/>
        <sz val="24"/>
        <color rgb="FF00B050"/>
        <rFont val="Times New Roman"/>
        <family val="1"/>
      </rPr>
      <t>T</t>
    </r>
    <r>
      <rPr>
        <sz val="19"/>
        <color rgb="FF00B050"/>
        <rFont val="Times New Roman"/>
        <family val="1"/>
      </rPr>
      <t xml:space="preserve">IME FREEDOM that will provide YOU with MORE PRODUCTIVE OPPORTUNITIES to focus on your Business, Personal, and Family Goals to </t>
    </r>
    <r>
      <rPr>
        <sz val="19"/>
        <color theme="8"/>
        <rFont val="Times New Roman"/>
        <family val="1"/>
      </rPr>
      <t>BUILD, GROW, and THRIVE!!!</t>
    </r>
    <r>
      <rPr>
        <sz val="19"/>
        <color rgb="FF00B050"/>
        <rFont val="Times New Roman"/>
        <family val="1"/>
      </rPr>
      <t xml:space="preserve">
</t>
    </r>
  </si>
  <si>
    <r>
      <t xml:space="preserve">
</t>
    </r>
    <r>
      <rPr>
        <b/>
        <sz val="24"/>
        <color rgb="FF00B050"/>
        <rFont val="Times New Roman"/>
        <family val="1"/>
      </rPr>
      <t>F</t>
    </r>
    <r>
      <rPr>
        <sz val="19"/>
        <color rgb="FF00B050"/>
        <rFont val="Times New Roman"/>
        <family val="1"/>
      </rPr>
      <t xml:space="preserve">lexibility of REAL TIME COMMUNICATION &amp; REMOTE ACCESS to Accounting Professionals &amp; Financial Data through:
</t>
    </r>
    <r>
      <rPr>
        <sz val="19"/>
        <color theme="8"/>
        <rFont val="Calibri"/>
        <family val="2"/>
      </rPr>
      <t>•</t>
    </r>
    <r>
      <rPr>
        <sz val="10.45"/>
        <color theme="8"/>
        <rFont val="Times New Roman"/>
        <family val="1"/>
      </rPr>
      <t xml:space="preserve"> </t>
    </r>
    <r>
      <rPr>
        <sz val="19"/>
        <color theme="8"/>
        <rFont val="Times New Roman"/>
        <family val="1"/>
      </rPr>
      <t xml:space="preserve">CLOUD CAPABILITY
</t>
    </r>
    <r>
      <rPr>
        <sz val="19"/>
        <color theme="8"/>
        <rFont val="Calibri"/>
        <family val="2"/>
      </rPr>
      <t xml:space="preserve">• </t>
    </r>
    <r>
      <rPr>
        <sz val="19"/>
        <color theme="8"/>
        <rFont val="Times New Roman"/>
        <family val="1"/>
      </rPr>
      <t xml:space="preserve">MOBILE ACCESSBILITY
</t>
    </r>
    <r>
      <rPr>
        <sz val="19"/>
        <color theme="8"/>
        <rFont val="Calibri"/>
        <family val="2"/>
      </rPr>
      <t>•</t>
    </r>
    <r>
      <rPr>
        <sz val="10.45"/>
        <color theme="8"/>
        <rFont val="Times New Roman"/>
        <family val="1"/>
      </rPr>
      <t xml:space="preserve"> </t>
    </r>
    <r>
      <rPr>
        <sz val="19"/>
        <color theme="8"/>
        <rFont val="Times New Roman"/>
        <family val="1"/>
      </rPr>
      <t>REAL-TIME ACCESS</t>
    </r>
    <r>
      <rPr>
        <sz val="19"/>
        <color theme="0"/>
        <rFont val="Times New Roman"/>
        <family val="1"/>
      </rPr>
      <t xml:space="preserve">
</t>
    </r>
  </si>
  <si>
    <r>
      <t xml:space="preserve">
</t>
    </r>
    <r>
      <rPr>
        <b/>
        <sz val="24"/>
        <color rgb="FF00B050"/>
        <rFont val="Times New Roman"/>
        <family val="1"/>
      </rPr>
      <t>C</t>
    </r>
    <r>
      <rPr>
        <sz val="19"/>
        <color rgb="FF00B050"/>
        <rFont val="Times New Roman"/>
        <family val="1"/>
      </rPr>
      <t xml:space="preserve">ost-Effective, Professional Bookkeeping, Accounting &amp; Tax Solutions with an Affordable Monthly Instalment Plan
</t>
    </r>
  </si>
  <si>
    <r>
      <t xml:space="preserve">
</t>
    </r>
    <r>
      <rPr>
        <b/>
        <sz val="24"/>
        <color rgb="FF00B050"/>
        <rFont val="Times New Roman"/>
        <family val="1"/>
      </rPr>
      <t>H</t>
    </r>
    <r>
      <rPr>
        <sz val="19"/>
        <color rgb="FF00B050"/>
        <rFont val="Times New Roman"/>
        <family val="1"/>
      </rPr>
      <t xml:space="preserve">assle-Free Auto-Scheduled Monthly Service Contract PAD Payment
</t>
    </r>
  </si>
  <si>
    <r>
      <rPr>
        <b/>
        <sz val="24"/>
        <color rgb="FF00B050"/>
        <rFont val="Times New Roman"/>
        <family val="1"/>
      </rPr>
      <t xml:space="preserve">
N</t>
    </r>
    <r>
      <rPr>
        <sz val="19"/>
        <color rgb="FF00B050"/>
        <rFont val="Times New Roman"/>
        <family val="1"/>
      </rPr>
      <t xml:space="preserve">o Locked-In Contract, Cancellation can be Made with 30 days Cancellation Notice
</t>
    </r>
  </si>
  <si>
    <r>
      <t xml:space="preserve">
</t>
    </r>
    <r>
      <rPr>
        <b/>
        <sz val="24"/>
        <color rgb="FF00B050"/>
        <rFont val="Times New Roman"/>
        <family val="1"/>
      </rPr>
      <t>N</t>
    </r>
    <r>
      <rPr>
        <sz val="19"/>
        <color rgb="FF00B050"/>
        <rFont val="Times New Roman"/>
        <family val="1"/>
      </rPr>
      <t xml:space="preserve">o Unexpected Services Fees with Annual Contract Agreement that Clearly Outlines Our Service Terms
</t>
    </r>
  </si>
  <si>
    <t>Documentation of bookkeeping process provides quality and consistent service results, and beneficial for succession and exist planning, business internal and external transitions, and risk management - including ongoing updates to capture your bookkeeping process as your business evolves.</t>
  </si>
  <si>
    <t>Monthly subscription for the duration of contract, including application settings and features maintenance, updates &amp; monthly backups; Real-time remote &amp; mobile access to bookkeeping &amp; financial records anywhere with internet &amp; cellular connectivity.</t>
  </si>
  <si>
    <t>Process of comparing internal financial records against monthly statements from external sources—such as a bank, credit card company, or other financial institution to make sure all transactions are valid, including elimination of errors and duplicates.</t>
  </si>
  <si>
    <t xml:space="preserve">GST/HST/PST/WCB calculation, validation, account reconciliation &amp; filing, also including amendments &amp; adjustments.
</t>
  </si>
  <si>
    <t xml:space="preserve">Process of comparing internal financial records against CRA and other Federal and Provincial Government tax account records, such as payroll account, GST/HST account, PST/RST account(s),etc.  Ensuring all transactions are valid, elimination of errors and duplicates, request for refund of overpayment(s), calculation of under-remittance(s) for timely payment(s), request for mis-applied account payment(s).                   
</t>
  </si>
  <si>
    <t xml:space="preserve">Customized Bookkeeping Procedures </t>
  </si>
  <si>
    <t xml:space="preserve">Direct payroll deposit, direct CRA remittances, and employee self service online access features available; ROE processing, employee online portal to access payroll information, bookkeeping of payroll transaction accounting entries, CRA payroll liability account reconciliations, and responding to CRA year-end PIER review report, payroll audit &amp; reporting requests. 5 employees per month included service fees related to additional employees exceeding inclusion (5) will be charged monthly through existing PAD agreement.
</t>
  </si>
  <si>
    <r>
      <t xml:space="preserve">
</t>
    </r>
    <r>
      <rPr>
        <b/>
        <sz val="24"/>
        <color rgb="FF00B050"/>
        <rFont val="Times New Roman"/>
        <family val="1"/>
      </rPr>
      <t>V</t>
    </r>
    <r>
      <rPr>
        <sz val="19"/>
        <color rgb="FF00B050"/>
        <rFont val="Times New Roman"/>
        <family val="1"/>
      </rPr>
      <t xml:space="preserve">alue-added Professional Mentorship, Collaboration, Expertise, Consultation and Advisory in Business and Personal Financial &amp; Process Management utilizing LEAN PRINCIPALS.
Highly Skilled &amp; Experienced Accounting and Tax Professionals; specializing in Small Business Management, Process Automation, Innovative Technology Integration (TechStack), Ecommerce and Virtual/Remote Services Environments.
Our goal is to help your business achieve and focus on continuous improvements in areas of:
</t>
    </r>
    <r>
      <rPr>
        <sz val="19"/>
        <color theme="8"/>
        <rFont val="Calibri"/>
        <family val="2"/>
      </rPr>
      <t>•</t>
    </r>
    <r>
      <rPr>
        <sz val="10.45"/>
        <color theme="8"/>
        <rFont val="Times New Roman"/>
        <family val="1"/>
      </rPr>
      <t xml:space="preserve"> </t>
    </r>
    <r>
      <rPr>
        <sz val="19"/>
        <color theme="8"/>
        <rFont val="Times New Roman"/>
        <family val="1"/>
      </rPr>
      <t xml:space="preserve">INCREASING PROFITS while DECREASING COSTS
</t>
    </r>
    <r>
      <rPr>
        <sz val="19"/>
        <color theme="8"/>
        <rFont val="Calibri"/>
        <family val="2"/>
      </rPr>
      <t>•</t>
    </r>
    <r>
      <rPr>
        <sz val="10.45"/>
        <color theme="8"/>
        <rFont val="Times New Roman"/>
        <family val="1"/>
      </rPr>
      <t xml:space="preserve"> </t>
    </r>
    <r>
      <rPr>
        <sz val="19"/>
        <color theme="8"/>
        <rFont val="Times New Roman"/>
        <family val="1"/>
      </rPr>
      <t xml:space="preserve">IMPROVED EFFICIENCY Across the Organization 
</t>
    </r>
    <r>
      <rPr>
        <sz val="19"/>
        <color theme="8"/>
        <rFont val="Calibri"/>
        <family val="2"/>
      </rPr>
      <t xml:space="preserve">• </t>
    </r>
    <r>
      <rPr>
        <sz val="19"/>
        <color theme="8"/>
        <rFont val="Times New Roman"/>
        <family val="1"/>
      </rPr>
      <t xml:space="preserve">ENHANCED CUSTOMER SATISFACTION
</t>
    </r>
    <r>
      <rPr>
        <sz val="19"/>
        <color theme="8"/>
        <rFont val="Calibri"/>
        <family val="2"/>
      </rPr>
      <t>•</t>
    </r>
    <r>
      <rPr>
        <sz val="10.45"/>
        <color theme="8"/>
        <rFont val="Times New Roman"/>
        <family val="1"/>
      </rPr>
      <t xml:space="preserve"> </t>
    </r>
    <r>
      <rPr>
        <sz val="19"/>
        <color theme="8"/>
        <rFont val="Times New Roman"/>
        <family val="1"/>
      </rPr>
      <t xml:space="preserve">DEVELOP and IMPLEMENT CHANGE MANAGEMENT STRATEGIES 
(Adapt to the New Competitive Advantage)
</t>
    </r>
  </si>
  <si>
    <r>
      <t xml:space="preserve">
</t>
    </r>
    <r>
      <rPr>
        <sz val="19"/>
        <color theme="1" tint="0.499984740745262"/>
        <rFont val="Times New Roman"/>
        <family val="1"/>
      </rPr>
      <t xml:space="preserve">Value-added Professional Mentorship, Collaboration, Expertise, Consultation and Advisory in Business and Personal Financial &amp; Process Management utilizing LEAN PRINCIPALS.
Highly Skilled &amp; Experienced Accounting and Tax Professionals; specializing in Small Business Management, Process Automation, Innovative Technology Integration (TechStack), Ecommerce and Virtual/Remote Services Environments.
Our goal is to help your business achieve and focus on continuous improvements in areas of:
</t>
    </r>
    <r>
      <rPr>
        <sz val="19"/>
        <color rgb="FF00B050"/>
        <rFont val="Times New Roman"/>
        <family val="1"/>
      </rPr>
      <t xml:space="preserve">
</t>
    </r>
    <r>
      <rPr>
        <sz val="19"/>
        <color theme="8"/>
        <rFont val="Calibri"/>
        <family val="2"/>
      </rPr>
      <t xml:space="preserve">• INCREASING PROFITS while DECREASING COSTS
• IMPROVED EFFICIENCY Across the Organization
• ENHANCED CUSTOMER SATISFACTION
• DEVELOP and IMPLEMENT CHANGE MANAGEMENT STRATEGIES
(Adapt to the New Competitive Advantage)
</t>
    </r>
    <r>
      <rPr>
        <sz val="19"/>
        <color theme="1" tint="0.499984740745262"/>
        <rFont val="Times New Roman"/>
        <family val="1"/>
      </rPr>
      <t xml:space="preserve">
</t>
    </r>
  </si>
  <si>
    <r>
      <t xml:space="preserve">
</t>
    </r>
    <r>
      <rPr>
        <sz val="19"/>
        <color theme="1" tint="0.499984740745262"/>
        <rFont val="Times New Roman"/>
        <family val="1"/>
      </rPr>
      <t xml:space="preserve">TIME FREEDOM that will provide YOU with MORE PRODUCTIVE OPPORTUNITIES to focus on your Business, Personal, and Family Goals to
</t>
    </r>
    <r>
      <rPr>
        <sz val="19"/>
        <color theme="8"/>
        <rFont val="Times New Roman"/>
        <family val="1"/>
      </rPr>
      <t xml:space="preserve">BUILD, GROW, and THRIVE
</t>
    </r>
  </si>
  <si>
    <r>
      <t xml:space="preserve">
</t>
    </r>
    <r>
      <rPr>
        <sz val="19"/>
        <color theme="1" tint="0.499984740745262"/>
        <rFont val="Times New Roman"/>
        <family val="1"/>
      </rPr>
      <t xml:space="preserve">
Flexibility of REAL TIME COMMUNICATION &amp; REMOTE ACCESS to Accounting Professionals &amp; Financial Data through:
</t>
    </r>
    <r>
      <rPr>
        <sz val="19"/>
        <color rgb="FF00B050"/>
        <rFont val="Times New Roman"/>
        <family val="1"/>
      </rPr>
      <t xml:space="preserve">
</t>
    </r>
    <r>
      <rPr>
        <sz val="19"/>
        <color theme="8"/>
        <rFont val="Calibri"/>
        <family val="2"/>
      </rPr>
      <t>• CLOUD CAPABILITY
• MOBILE ACCESSBILITY
• REAL-TIME ACCESS</t>
    </r>
    <r>
      <rPr>
        <sz val="19"/>
        <color theme="8"/>
        <rFont val="Times New Roman"/>
        <family val="1"/>
      </rPr>
      <t xml:space="preserve">
</t>
    </r>
  </si>
  <si>
    <t>Monthly Bookkeeping Transactions Volume (Average)</t>
  </si>
  <si>
    <t>GST/HST Filing Frequency</t>
  </si>
  <si>
    <t>PAYROLL MANAGEMENT SERVICES</t>
  </si>
  <si>
    <t>Tax Slips Processing (up to 5 slips - T4, T5, T3, T4A, T5018, etc.)</t>
  </si>
  <si>
    <t>On-Site Services - # of Trips per Year</t>
  </si>
  <si>
    <t>Individual T1 Income Tax Returns - STANDARD + Real Estate Rental Activities 
 and/or Commission &amp; T2200 Employment Expense Deductions</t>
  </si>
  <si>
    <t>Individual T1 Income Tax Returns - STANDARD + Unincorporated Business(es): 
 sole &amp; partnership, Self-Employed Contractor(s) and/or Farm Activities</t>
  </si>
  <si>
    <t>No Locked-In Contract, Cancellation can be Made with 30 days Cancellation Notice</t>
  </si>
  <si>
    <t>No Unexpected Services Fees with Annual Contract Agreement that Clearly 
 Outlines Our Service Terms</t>
  </si>
  <si>
    <t>Cost-Effective, Professional Bookkeeping, Accounting &amp; Tax Solutions with an 
 Affordable Monthly Instalment Plan</t>
  </si>
  <si>
    <t>SERVICE CONTRACT PAYMENT PLAN &amp; TERMS</t>
  </si>
  <si>
    <r>
      <t xml:space="preserve">In our commitment to support our small business clients through COVID-19 pandemic, we are including 
COMPLIMENTARY ONE-YEAR TRIAL OF ADVISORY PLAN FEATURES 
(total value of $4000 of professional service fees discounted) 
to your 2021 K Liu Accounting Business Partnering Accounting Solutions Service Contract.
We feel it is more important than ever for our clients to be closely connected and have real time understanding and access to business financials during these uncertain times, and we want to encourage our clients to take advantage of our expertise and knowledge to help you in the ways we can for your business to 
PERSEVERE, GROW, AND THRIVE!
</t>
    </r>
    <r>
      <rPr>
        <sz val="11"/>
        <color theme="8"/>
        <rFont val="Calibri"/>
        <family val="2"/>
      </rPr>
      <t>•</t>
    </r>
    <r>
      <rPr>
        <sz val="6.05"/>
        <color theme="8"/>
        <rFont val="Calibri"/>
        <family val="2"/>
      </rPr>
      <t xml:space="preserve"> MONTHLY Financial </t>
    </r>
    <r>
      <rPr>
        <sz val="11"/>
        <color theme="8"/>
        <rFont val="Calibri"/>
        <family val="2"/>
        <scheme val="minor"/>
      </rPr>
      <t xml:space="preserve">Reporting Frequency 
(Income Stmt, Balance Sheet, Aging Cust. Receivables &amp;  Vendor Payables)
</t>
    </r>
    <r>
      <rPr>
        <sz val="11"/>
        <color theme="8"/>
        <rFont val="Calibri"/>
        <family val="2"/>
      </rPr>
      <t>•</t>
    </r>
    <r>
      <rPr>
        <sz val="6.05"/>
        <color theme="8"/>
        <rFont val="Calibri"/>
        <family val="2"/>
      </rPr>
      <t xml:space="preserve"> QUARTERLY Financial </t>
    </r>
    <r>
      <rPr>
        <sz val="11"/>
        <color theme="8"/>
        <rFont val="Calibri"/>
        <family val="2"/>
        <scheme val="minor"/>
      </rPr>
      <t xml:space="preserve">Review, Analysis, and Management Meetings Frequency
</t>
    </r>
    <r>
      <rPr>
        <sz val="11"/>
        <color theme="8"/>
        <rFont val="Calibri"/>
        <family val="2"/>
      </rPr>
      <t>•</t>
    </r>
    <r>
      <rPr>
        <sz val="6.05"/>
        <color theme="8"/>
        <rFont val="Calibri"/>
        <family val="2"/>
      </rPr>
      <t xml:space="preserve"> UNLIMITED </t>
    </r>
    <r>
      <rPr>
        <sz val="11"/>
        <color theme="8"/>
        <rFont val="Calibri"/>
        <family val="2"/>
        <scheme val="minor"/>
      </rPr>
      <t>Business AND Personal Consultation Support and Mentorship &amp; 
Respond on Behalf of Client as Authorized CRA Representative for CRA Inquiries (excluding Audit Support)</t>
    </r>
  </si>
  <si>
    <t>Always Included with Monthly Bookkeeping Services</t>
  </si>
  <si>
    <t>QuickBooks Online Plus Subscription, Management &amp; Routine File Backup Protection 
 - Discounted Rate</t>
  </si>
  <si>
    <t>RECOMMENDED SERVICE PACKAGE  - ESTIMATE 
(+ GST/PST)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</si>
</sst>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43" formatCode="_-* #,##0.00_-;\-* #,##0.00_-;_-* &quot;-&quot;??_-;_-@_-"/>
    <numFmt numFmtId="164" formatCode="_-* #,##0_-;\-* #,##0_-;_-* &quot;-&quot;??_-;_-@_-"/>
    <numFmt numFmtId="165" formatCode="_-&quot;$&quot;* #,##0_-;\-&quot;$&quot;* #,##0_-;_-&quot;$&quot;* &quot;-&quot;??_-;_-@_-"/>
  </numFmts>
  <fonts count="68" x14ac:knownFonts="1">
    <font>
      <sz val="11"/>
      <color theme="1"/>
      <name val="Calibri"/>
      <family val="2"/>
      <scheme val="minor"/>
    </font>
    <font>
      <sz val="11"/>
      <color theme="1"/>
      <name val="Calibri"/>
      <family val="2"/>
      <scheme val="minor"/>
    </font>
    <font>
      <sz val="11"/>
      <color theme="0"/>
      <name val="Calibri"/>
      <family val="2"/>
      <scheme val="minor"/>
    </font>
    <font>
      <sz val="11"/>
      <color theme="1"/>
      <name val="Times New Roman"/>
      <family val="1"/>
    </font>
    <font>
      <b/>
      <sz val="24"/>
      <color theme="0"/>
      <name val="Times New Roman"/>
      <family val="1"/>
    </font>
    <font>
      <b/>
      <sz val="18"/>
      <color theme="0"/>
      <name val="Times New Roman"/>
      <family val="1"/>
    </font>
    <font>
      <b/>
      <sz val="20"/>
      <color theme="0"/>
      <name val="Times New Roman"/>
      <family val="1"/>
    </font>
    <font>
      <b/>
      <sz val="14"/>
      <color theme="0" tint="-0.499984740745262"/>
      <name val="Times New Roman"/>
      <family val="1"/>
    </font>
    <font>
      <b/>
      <sz val="18"/>
      <color rgb="FF7030A0"/>
      <name val="Times New Roman"/>
      <family val="1"/>
    </font>
    <font>
      <b/>
      <sz val="16"/>
      <color theme="0"/>
      <name val="Times New Roman"/>
      <family val="1"/>
    </font>
    <font>
      <b/>
      <sz val="18"/>
      <color rgb="FF00B050"/>
      <name val="Times New Roman"/>
      <family val="1"/>
    </font>
    <font>
      <b/>
      <sz val="16"/>
      <color theme="1" tint="0.499984740745262"/>
      <name val="Times New Roman"/>
      <family val="1"/>
    </font>
    <font>
      <b/>
      <sz val="11"/>
      <color theme="0"/>
      <name val="Times New Roman"/>
      <family val="1"/>
    </font>
    <font>
      <b/>
      <sz val="16"/>
      <color theme="8"/>
      <name val="Times New Roman"/>
      <family val="1"/>
    </font>
    <font>
      <b/>
      <sz val="12"/>
      <color theme="9" tint="-0.249977111117893"/>
      <name val="Times New Roman"/>
      <family val="1"/>
    </font>
    <font>
      <sz val="19"/>
      <color rgb="FF00B050"/>
      <name val="Times New Roman"/>
      <family val="1"/>
    </font>
    <font>
      <b/>
      <sz val="19"/>
      <color rgb="FF00B050"/>
      <name val="Times New Roman"/>
      <family val="1"/>
    </font>
    <font>
      <b/>
      <sz val="36"/>
      <color theme="8"/>
      <name val="Wingdings"/>
      <charset val="2"/>
    </font>
    <font>
      <b/>
      <sz val="36"/>
      <color rgb="FF00B050"/>
      <name val="Wingdings"/>
      <charset val="2"/>
    </font>
    <font>
      <sz val="12"/>
      <color theme="1" tint="0.499984740745262"/>
      <name val="Times New Roman"/>
      <family val="1"/>
    </font>
    <font>
      <sz val="12"/>
      <color theme="8"/>
      <name val="Times New Roman"/>
      <family val="1"/>
    </font>
    <font>
      <sz val="16"/>
      <color rgb="FF00B050"/>
      <name val="Times New Roman"/>
      <family val="1"/>
    </font>
    <font>
      <b/>
      <sz val="38"/>
      <color theme="0"/>
      <name val="Times New Roman"/>
      <family val="1"/>
    </font>
    <font>
      <b/>
      <sz val="30"/>
      <color theme="0"/>
      <name val="Times New Roman"/>
      <family val="1"/>
    </font>
    <font>
      <sz val="11"/>
      <color rgb="FF00B050"/>
      <name val="Calibri"/>
      <family val="2"/>
      <scheme val="minor"/>
    </font>
    <font>
      <sz val="11"/>
      <color rgb="FF00B050"/>
      <name val="Times New Roman"/>
      <family val="1"/>
    </font>
    <font>
      <sz val="11"/>
      <color theme="0"/>
      <name val="Times New Roman"/>
      <family val="1"/>
    </font>
    <font>
      <b/>
      <sz val="16"/>
      <color theme="7"/>
      <name val="Times New Roman"/>
      <family val="1"/>
    </font>
    <font>
      <b/>
      <sz val="14"/>
      <color rgb="FF00B050"/>
      <name val="Times New Roman"/>
      <family val="1"/>
    </font>
    <font>
      <b/>
      <sz val="14"/>
      <color theme="7"/>
      <name val="Times New Roman"/>
      <family val="1"/>
    </font>
    <font>
      <b/>
      <sz val="14"/>
      <color rgb="FF7030A0"/>
      <name val="Times New Roman"/>
      <family val="1"/>
    </font>
    <font>
      <b/>
      <sz val="24"/>
      <color theme="8"/>
      <name val="Times New Roman"/>
      <family val="1"/>
    </font>
    <font>
      <b/>
      <sz val="14"/>
      <color theme="8"/>
      <name val="Times New Roman"/>
      <family val="1"/>
    </font>
    <font>
      <b/>
      <sz val="20"/>
      <color theme="7"/>
      <name val="Times New Roman"/>
      <family val="1"/>
    </font>
    <font>
      <b/>
      <sz val="20"/>
      <color theme="1" tint="0.499984740745262"/>
      <name val="Times New Roman"/>
      <family val="1"/>
    </font>
    <font>
      <b/>
      <sz val="22"/>
      <color theme="0"/>
      <name val="Times New Roman"/>
      <family val="1"/>
    </font>
    <font>
      <b/>
      <sz val="20"/>
      <color theme="8"/>
      <name val="Times New Roman"/>
      <family val="1"/>
    </font>
    <font>
      <b/>
      <sz val="19"/>
      <color theme="8"/>
      <name val="Times New Roman"/>
      <family val="1"/>
    </font>
    <font>
      <b/>
      <sz val="19"/>
      <color theme="1" tint="0.499984740745262"/>
      <name val="Times New Roman"/>
      <family val="1"/>
    </font>
    <font>
      <b/>
      <sz val="20"/>
      <color theme="0" tint="-0.499984740745262"/>
      <name val="Times New Roman"/>
      <family val="1"/>
    </font>
    <font>
      <sz val="19"/>
      <color theme="1" tint="0.499984740745262"/>
      <name val="Times New Roman"/>
      <family val="1"/>
    </font>
    <font>
      <sz val="19"/>
      <color theme="8"/>
      <name val="Calibri"/>
      <family val="2"/>
    </font>
    <font>
      <sz val="10.45"/>
      <color theme="8"/>
      <name val="Times New Roman"/>
      <family val="1"/>
    </font>
    <font>
      <sz val="19"/>
      <color theme="8"/>
      <name val="Times New Roman"/>
      <family val="1"/>
    </font>
    <font>
      <b/>
      <sz val="28"/>
      <color theme="0"/>
      <name val="Times New Roman"/>
      <family val="1"/>
    </font>
    <font>
      <b/>
      <sz val="28"/>
      <color theme="1" tint="0.499984740745262"/>
      <name val="Times New Roman"/>
      <family val="1"/>
    </font>
    <font>
      <b/>
      <sz val="40"/>
      <color theme="0"/>
      <name val="Times New Roman"/>
      <family val="1"/>
    </font>
    <font>
      <b/>
      <sz val="20"/>
      <color theme="1" tint="0.34998626667073579"/>
      <name val="Times New Roman"/>
      <family val="1"/>
    </font>
    <font>
      <b/>
      <sz val="20"/>
      <color theme="8"/>
      <name val="Wingdings"/>
      <charset val="2"/>
    </font>
    <font>
      <sz val="14"/>
      <color rgb="FF00B050"/>
      <name val="Times New Roman"/>
      <family val="1"/>
    </font>
    <font>
      <b/>
      <sz val="20"/>
      <color rgb="FF00B050"/>
      <name val="Wingdings"/>
      <charset val="2"/>
    </font>
    <font>
      <sz val="20"/>
      <color theme="8"/>
      <name val="Times New Roman"/>
      <family val="1"/>
    </font>
    <font>
      <sz val="11"/>
      <name val="Times New Roman"/>
      <family val="1"/>
    </font>
    <font>
      <sz val="11"/>
      <color theme="8"/>
      <name val="Times New Roman"/>
      <family val="1"/>
    </font>
    <font>
      <b/>
      <u val="singleAccounting"/>
      <sz val="19"/>
      <color rgb="FF00B050"/>
      <name val="Times New Roman"/>
      <family val="1"/>
    </font>
    <font>
      <sz val="11"/>
      <color theme="8"/>
      <name val="Calibri"/>
      <family val="2"/>
      <scheme val="minor"/>
    </font>
    <font>
      <sz val="11"/>
      <color theme="0"/>
      <name val="Calibri"/>
      <family val="2"/>
    </font>
    <font>
      <sz val="6.05"/>
      <color theme="0"/>
      <name val="Calibri"/>
      <family val="2"/>
    </font>
    <font>
      <sz val="19"/>
      <color theme="0"/>
      <name val="Times New Roman"/>
      <family val="1"/>
    </font>
    <font>
      <b/>
      <sz val="19"/>
      <color theme="0"/>
      <name val="Times New Roman"/>
      <family val="1"/>
    </font>
    <font>
      <sz val="14"/>
      <color theme="8"/>
      <name val="Times New Roman"/>
      <family val="1"/>
    </font>
    <font>
      <b/>
      <sz val="36"/>
      <color theme="8"/>
      <name val="Times New Roman"/>
      <family val="1"/>
    </font>
    <font>
      <sz val="14"/>
      <color theme="1" tint="0.249977111117893"/>
      <name val="Times New Roman"/>
      <family val="1"/>
    </font>
    <font>
      <b/>
      <sz val="24"/>
      <color rgb="FF00B050"/>
      <name val="Times New Roman"/>
      <family val="1"/>
    </font>
    <font>
      <b/>
      <sz val="30"/>
      <color theme="8"/>
      <name val="Times New Roman"/>
      <family val="1"/>
    </font>
    <font>
      <b/>
      <sz val="11"/>
      <color theme="8"/>
      <name val="Times New Roman"/>
      <family val="1"/>
    </font>
    <font>
      <sz val="11"/>
      <color theme="8"/>
      <name val="Calibri"/>
      <family val="2"/>
    </font>
    <font>
      <sz val="6.05"/>
      <color theme="8"/>
      <name val="Calibri"/>
      <family val="2"/>
    </font>
  </fonts>
  <fills count="14">
    <fill>
      <patternFill patternType="none"/>
    </fill>
    <fill>
      <patternFill patternType="gray125"/>
    </fill>
    <fill>
      <patternFill patternType="solid">
        <fgColor rgb="FF7030A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8"/>
        <bgColor indexed="64"/>
      </patternFill>
    </fill>
    <fill>
      <patternFill patternType="solid">
        <fgColor theme="1"/>
        <bgColor indexed="64"/>
      </patternFill>
    </fill>
    <fill>
      <patternFill patternType="solid">
        <fgColor theme="0"/>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theme="1" tint="0.34998626667073579"/>
        <bgColor indexed="64"/>
      </patternFill>
    </fill>
    <fill>
      <patternFill patternType="solid">
        <fgColor rgb="FF00CC00"/>
        <bgColor indexed="64"/>
      </patternFill>
    </fill>
    <fill>
      <patternFill patternType="solid">
        <fgColor rgb="FF00682F"/>
        <bgColor indexed="64"/>
      </patternFill>
    </fill>
  </fills>
  <borders count="88">
    <border>
      <left/>
      <right/>
      <top/>
      <bottom/>
      <diagonal/>
    </border>
    <border>
      <left style="thick">
        <color theme="1" tint="0.499984740745262"/>
      </left>
      <right/>
      <top style="thick">
        <color theme="1" tint="0.499984740745262"/>
      </top>
      <bottom style="thick">
        <color theme="1" tint="0.499984740745262"/>
      </bottom>
      <diagonal/>
    </border>
    <border>
      <left style="medium">
        <color theme="0"/>
      </left>
      <right style="medium">
        <color theme="0"/>
      </right>
      <top/>
      <bottom/>
      <diagonal/>
    </border>
    <border>
      <left/>
      <right style="medium">
        <color indexed="64"/>
      </right>
      <top style="medium">
        <color indexed="64"/>
      </top>
      <bottom/>
      <diagonal/>
    </border>
    <border>
      <left/>
      <right/>
      <top style="medium">
        <color indexed="64"/>
      </top>
      <bottom/>
      <diagonal/>
    </border>
    <border>
      <left/>
      <right/>
      <top style="thick">
        <color theme="1" tint="0.499984740745262"/>
      </top>
      <bottom style="thick">
        <color theme="1" tint="0.499984740745262"/>
      </bottom>
      <diagonal/>
    </border>
    <border>
      <left/>
      <right style="thick">
        <color theme="1" tint="0.499984740745262"/>
      </right>
      <top style="thick">
        <color theme="1" tint="0.499984740745262"/>
      </top>
      <bottom style="thick">
        <color theme="1" tint="0.499984740745262"/>
      </bottom>
      <diagonal/>
    </border>
    <border>
      <left style="thick">
        <color theme="1" tint="0.499984740745262"/>
      </left>
      <right/>
      <top style="thick">
        <color theme="1" tint="0.499984740745262"/>
      </top>
      <bottom/>
      <diagonal/>
    </border>
    <border>
      <left style="thick">
        <color theme="1" tint="0.499984740745262"/>
      </left>
      <right/>
      <top/>
      <bottom/>
      <diagonal/>
    </border>
    <border>
      <left style="medium">
        <color theme="0"/>
      </left>
      <right style="thick">
        <color theme="1" tint="0.499984740745262"/>
      </right>
      <top/>
      <bottom/>
      <diagonal/>
    </border>
    <border>
      <left style="thick">
        <color theme="1" tint="0.499984740745262"/>
      </left>
      <right/>
      <top/>
      <bottom style="thick">
        <color theme="1" tint="0.499984740745262"/>
      </bottom>
      <diagonal/>
    </border>
    <border>
      <left style="medium">
        <color theme="0"/>
      </left>
      <right style="medium">
        <color theme="0"/>
      </right>
      <top style="thick">
        <color theme="1" tint="0.499984740745262"/>
      </top>
      <bottom style="medium">
        <color theme="0"/>
      </bottom>
      <diagonal/>
    </border>
    <border>
      <left style="medium">
        <color theme="0"/>
      </left>
      <right style="thick">
        <color theme="1" tint="0.499984740745262"/>
      </right>
      <top style="thick">
        <color theme="1" tint="0.499984740745262"/>
      </top>
      <bottom style="medium">
        <color theme="0"/>
      </bottom>
      <diagonal/>
    </border>
    <border>
      <left style="medium">
        <color theme="0"/>
      </left>
      <right style="thick">
        <color theme="1" tint="0.499984740745262"/>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top style="thick">
        <color theme="1" tint="0.34998626667073579"/>
      </top>
      <bottom/>
      <diagonal/>
    </border>
    <border>
      <left/>
      <right/>
      <top/>
      <bottom style="thick">
        <color theme="1" tint="0.34998626667073579"/>
      </bottom>
      <diagonal/>
    </border>
    <border>
      <left/>
      <right style="thick">
        <color rgb="FF7030A0"/>
      </right>
      <top/>
      <bottom style="thick">
        <color rgb="FF7030A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1" tint="0.499984740745262"/>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ck">
        <color theme="0"/>
      </left>
      <right style="thick">
        <color theme="0"/>
      </right>
      <top/>
      <bottom/>
      <diagonal/>
    </border>
    <border>
      <left style="thin">
        <color theme="0"/>
      </left>
      <right style="thin">
        <color theme="0"/>
      </right>
      <top/>
      <bottom style="thin">
        <color theme="0"/>
      </bottom>
      <diagonal/>
    </border>
    <border>
      <left/>
      <right/>
      <top style="thin">
        <color theme="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theme="0"/>
      </left>
      <right style="thin">
        <color auto="1"/>
      </right>
      <top style="thin">
        <color auto="1"/>
      </top>
      <bottom style="thin">
        <color auto="1"/>
      </bottom>
      <diagonal/>
    </border>
    <border>
      <left style="thin">
        <color theme="0"/>
      </left>
      <right/>
      <top/>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style="thick">
        <color theme="1" tint="0.499984740745262"/>
      </left>
      <right style="thick">
        <color theme="1" tint="0.499984740745262"/>
      </right>
      <top style="thick">
        <color theme="1" tint="0.499984740745262"/>
      </top>
      <bottom/>
      <diagonal/>
    </border>
    <border>
      <left style="thick">
        <color theme="1" tint="0.499984740745262"/>
      </left>
      <right style="thick">
        <color theme="1" tint="0.499984740745262"/>
      </right>
      <top/>
      <bottom/>
      <diagonal/>
    </border>
    <border>
      <left/>
      <right/>
      <top style="thick">
        <color theme="1" tint="0.499984740745262"/>
      </top>
      <bottom/>
      <diagonal/>
    </border>
    <border>
      <left/>
      <right style="medium">
        <color theme="0"/>
      </right>
      <top/>
      <bottom/>
      <diagonal/>
    </border>
    <border>
      <left/>
      <right style="thick">
        <color theme="1" tint="0.499984740745262"/>
      </right>
      <top/>
      <bottom/>
      <diagonal/>
    </border>
    <border>
      <left/>
      <right/>
      <top/>
      <bottom style="thick">
        <color theme="1" tint="0.499984740745262"/>
      </bottom>
      <diagonal/>
    </border>
    <border>
      <left/>
      <right style="thick">
        <color theme="1" tint="0.499984740745262"/>
      </right>
      <top/>
      <bottom style="thick">
        <color theme="1" tint="0.499984740745262"/>
      </bottom>
      <diagonal/>
    </border>
    <border>
      <left style="thick">
        <color theme="1" tint="0.499984740745262"/>
      </left>
      <right style="thick">
        <color theme="1" tint="0.499984740745262"/>
      </right>
      <top/>
      <bottom style="thick">
        <color theme="1" tint="0.499984740745262"/>
      </bottom>
      <diagonal/>
    </border>
    <border>
      <left style="thick">
        <color theme="8"/>
      </left>
      <right/>
      <top/>
      <bottom style="thick">
        <color theme="8"/>
      </bottom>
      <diagonal/>
    </border>
    <border>
      <left/>
      <right/>
      <top/>
      <bottom style="thick">
        <color theme="8"/>
      </bottom>
      <diagonal/>
    </border>
    <border>
      <left/>
      <right style="thick">
        <color theme="8"/>
      </right>
      <top/>
      <bottom style="thick">
        <color theme="8"/>
      </bottom>
      <diagonal/>
    </border>
    <border>
      <left/>
      <right/>
      <top style="thin">
        <color theme="0"/>
      </top>
      <bottom style="thick">
        <color theme="1" tint="0.499984740745262"/>
      </bottom>
      <diagonal/>
    </border>
    <border>
      <left style="thin">
        <color theme="0"/>
      </left>
      <right style="thin">
        <color theme="0"/>
      </right>
      <top style="thin">
        <color theme="0"/>
      </top>
      <bottom style="thick">
        <color theme="1" tint="0.499984740745262"/>
      </bottom>
      <diagonal/>
    </border>
    <border>
      <left style="thick">
        <color theme="0"/>
      </left>
      <right style="thick">
        <color theme="0"/>
      </right>
      <top style="thick">
        <color theme="0"/>
      </top>
      <bottom/>
      <diagonal/>
    </border>
    <border>
      <left style="medium">
        <color theme="0"/>
      </left>
      <right style="medium">
        <color theme="0"/>
      </right>
      <top style="medium">
        <color theme="0"/>
      </top>
      <bottom style="thick">
        <color theme="1" tint="0.499984740745262"/>
      </bottom>
      <diagonal/>
    </border>
    <border>
      <left style="medium">
        <color theme="0"/>
      </left>
      <right style="thick">
        <color theme="1" tint="0.499984740745262"/>
      </right>
      <top style="medium">
        <color theme="0"/>
      </top>
      <bottom style="thick">
        <color theme="1" tint="0.499984740745262"/>
      </bottom>
      <diagonal/>
    </border>
    <border>
      <left/>
      <right style="thick">
        <color theme="1" tint="0.499984740745262"/>
      </right>
      <top style="medium">
        <color theme="0"/>
      </top>
      <bottom style="thick">
        <color theme="1" tint="0.499984740745262"/>
      </bottom>
      <diagonal/>
    </border>
    <border>
      <left/>
      <right style="thick">
        <color theme="1" tint="0.499984740745262"/>
      </right>
      <top style="thick">
        <color theme="1" tint="0.499984740745262"/>
      </top>
      <bottom/>
      <diagonal/>
    </border>
    <border>
      <left style="thick">
        <color theme="1" tint="0.499984740745262"/>
      </left>
      <right/>
      <top style="medium">
        <color theme="0"/>
      </top>
      <bottom/>
      <diagonal/>
    </border>
    <border>
      <left style="thick">
        <color theme="0"/>
      </left>
      <right style="thick">
        <color theme="0"/>
      </right>
      <top style="medium">
        <color theme="0"/>
      </top>
      <bottom/>
      <diagonal/>
    </border>
    <border>
      <left/>
      <right/>
      <top style="medium">
        <color theme="0"/>
      </top>
      <bottom/>
      <diagonal/>
    </border>
    <border>
      <left/>
      <right style="thick">
        <color theme="1" tint="0.499984740745262"/>
      </right>
      <top style="medium">
        <color theme="0"/>
      </top>
      <bottom/>
      <diagonal/>
    </border>
    <border>
      <left style="thick">
        <color theme="1" tint="0.499984740745262"/>
      </left>
      <right/>
      <top style="medium">
        <color theme="0"/>
      </top>
      <bottom style="thick">
        <color theme="1" tint="0.499984740745262"/>
      </bottom>
      <diagonal/>
    </border>
    <border>
      <left style="thick">
        <color theme="0"/>
      </left>
      <right style="thick">
        <color theme="0"/>
      </right>
      <top style="medium">
        <color theme="0"/>
      </top>
      <bottom style="thick">
        <color theme="1" tint="0.499984740745262"/>
      </bottom>
      <diagonal/>
    </border>
    <border>
      <left/>
      <right/>
      <top style="medium">
        <color theme="0"/>
      </top>
      <bottom style="thick">
        <color theme="1" tint="0.499984740745262"/>
      </bottom>
      <diagonal/>
    </border>
    <border>
      <left style="thick">
        <color theme="0"/>
      </left>
      <right style="thick">
        <color theme="0"/>
      </right>
      <top/>
      <bottom style="thick">
        <color theme="1" tint="0.499984740745262"/>
      </bottom>
      <diagonal/>
    </border>
    <border>
      <left style="thick">
        <color theme="1" tint="0.499984740745262"/>
      </left>
      <right/>
      <top style="thick">
        <color theme="1" tint="0.499984740745262"/>
      </top>
      <bottom style="medium">
        <color theme="0"/>
      </bottom>
      <diagonal/>
    </border>
    <border>
      <left style="thick">
        <color theme="0"/>
      </left>
      <right style="thick">
        <color theme="0"/>
      </right>
      <top style="thick">
        <color theme="1" tint="0.499984740745262"/>
      </top>
      <bottom style="medium">
        <color theme="0"/>
      </bottom>
      <diagonal/>
    </border>
    <border>
      <left/>
      <right/>
      <top style="medium">
        <color theme="0"/>
      </top>
      <bottom style="medium">
        <color theme="0"/>
      </bottom>
      <diagonal/>
    </border>
    <border>
      <left style="thick">
        <color theme="0"/>
      </left>
      <right style="thick">
        <color theme="0"/>
      </right>
      <top style="medium">
        <color theme="0"/>
      </top>
      <bottom style="medium">
        <color theme="0"/>
      </bottom>
      <diagonal/>
    </border>
    <border>
      <left/>
      <right style="thick">
        <color theme="1" tint="0.499984740745262"/>
      </right>
      <top style="medium">
        <color theme="0"/>
      </top>
      <bottom style="medium">
        <color theme="0"/>
      </bottom>
      <diagonal/>
    </border>
    <border>
      <left style="thick">
        <color theme="1" tint="0.499984740745262"/>
      </left>
      <right/>
      <top style="medium">
        <color theme="0"/>
      </top>
      <bottom style="medium">
        <color theme="0"/>
      </bottom>
      <diagonal/>
    </border>
    <border>
      <left/>
      <right/>
      <top/>
      <bottom style="medium">
        <color theme="0"/>
      </bottom>
      <diagonal/>
    </border>
    <border>
      <left style="thick">
        <color theme="0"/>
      </left>
      <right style="thick">
        <color theme="0"/>
      </right>
      <top/>
      <bottom style="medium">
        <color theme="0"/>
      </bottom>
      <diagonal/>
    </border>
    <border>
      <left/>
      <right style="thick">
        <color theme="1" tint="0.499984740745262"/>
      </right>
      <top/>
      <bottom style="medium">
        <color theme="0"/>
      </bottom>
      <diagonal/>
    </border>
    <border>
      <left style="thick">
        <color theme="0"/>
      </left>
      <right style="thick">
        <color theme="0"/>
      </right>
      <top style="thick">
        <color theme="1" tint="0.499984740745262"/>
      </top>
      <bottom style="thick">
        <color theme="1" tint="0.499984740745262"/>
      </bottom>
      <diagonal/>
    </border>
    <border>
      <left style="thick">
        <color theme="0"/>
      </left>
      <right style="thick">
        <color theme="0"/>
      </right>
      <top/>
      <bottom style="thick">
        <color theme="0"/>
      </bottom>
      <diagonal/>
    </border>
    <border>
      <left style="medium">
        <color theme="0"/>
      </left>
      <right/>
      <top/>
      <bottom/>
      <diagonal/>
    </border>
    <border>
      <left style="thick">
        <color theme="1" tint="0.499984740745262"/>
      </left>
      <right/>
      <top style="thick">
        <color theme="1" tint="0.34998626667073579"/>
      </top>
      <bottom/>
      <diagonal/>
    </border>
    <border>
      <left/>
      <right style="thick">
        <color theme="1" tint="0.499984740745262"/>
      </right>
      <top style="thick">
        <color theme="1" tint="0.34998626667073579"/>
      </top>
      <bottom/>
      <diagonal/>
    </border>
    <border>
      <left style="thick">
        <color theme="1" tint="0.499984740745262"/>
      </left>
      <right/>
      <top/>
      <bottom style="thick">
        <color theme="1" tint="0.34998626667073579"/>
      </bottom>
      <diagonal/>
    </border>
    <border>
      <left/>
      <right style="thick">
        <color theme="1" tint="0.499984740745262"/>
      </right>
      <top/>
      <bottom style="thick">
        <color theme="1" tint="0.34998626667073579"/>
      </bottom>
      <diagonal/>
    </border>
    <border>
      <left/>
      <right/>
      <top style="thick">
        <color theme="1" tint="0.499984740745262"/>
      </top>
      <bottom style="medium">
        <color theme="0"/>
      </bottom>
      <diagonal/>
    </border>
    <border>
      <left/>
      <right style="thick">
        <color theme="1" tint="0.499984740745262"/>
      </right>
      <top style="thick">
        <color theme="1" tint="0.499984740745262"/>
      </top>
      <bottom style="medium">
        <color theme="0"/>
      </bottom>
      <diagonal/>
    </border>
    <border>
      <left style="thick">
        <color theme="0"/>
      </left>
      <right style="thick">
        <color theme="0"/>
      </right>
      <top style="medium">
        <color theme="0"/>
      </top>
      <bottom style="thick">
        <color theme="1" tint="0.34998626667073579"/>
      </bottom>
      <diagonal/>
    </border>
    <border>
      <left style="thick">
        <color theme="1" tint="0.34998626667073579"/>
      </left>
      <right/>
      <top style="thick">
        <color theme="1" tint="0.499984740745262"/>
      </top>
      <bottom style="thick">
        <color theme="1" tint="0.34998626667073579"/>
      </bottom>
      <diagonal/>
    </border>
    <border>
      <left/>
      <right/>
      <top style="thick">
        <color theme="1" tint="0.499984740745262"/>
      </top>
      <bottom style="thick">
        <color theme="1" tint="0.34998626667073579"/>
      </bottom>
      <diagonal/>
    </border>
    <border>
      <left/>
      <right style="thick">
        <color theme="1" tint="0.34998626667073579"/>
      </right>
      <top style="thick">
        <color theme="1" tint="0.499984740745262"/>
      </top>
      <bottom style="thick">
        <color theme="1" tint="0.34998626667073579"/>
      </bottom>
      <diagonal/>
    </border>
    <border>
      <left style="thick">
        <color theme="0"/>
      </left>
      <right/>
      <top style="thick">
        <color theme="1" tint="0.499984740745262"/>
      </top>
      <bottom/>
      <diagonal/>
    </border>
    <border>
      <left style="thick">
        <color theme="0"/>
      </left>
      <right/>
      <top/>
      <bottom/>
      <diagonal/>
    </border>
    <border>
      <left style="thick">
        <color theme="1" tint="0.499984740745262"/>
      </left>
      <right/>
      <top style="thick">
        <color theme="0"/>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20">
    <xf numFmtId="0" fontId="0" fillId="0" borderId="0" xfId="0"/>
    <xf numFmtId="0" fontId="3" fillId="0" borderId="0" xfId="0" applyFont="1" applyAlignment="1">
      <alignment vertical="top" wrapText="1"/>
    </xf>
    <xf numFmtId="0" fontId="6" fillId="4" borderId="1" xfId="0" applyFont="1" applyFill="1" applyBorder="1" applyAlignment="1">
      <alignment horizontal="left" vertical="center" wrapText="1" indent="3"/>
    </xf>
    <xf numFmtId="6" fontId="0" fillId="0" borderId="0" xfId="0" applyNumberFormat="1"/>
    <xf numFmtId="43" fontId="0" fillId="0" borderId="0" xfId="0" applyNumberFormat="1"/>
    <xf numFmtId="0" fontId="6" fillId="0" borderId="0" xfId="0" applyFont="1" applyAlignment="1">
      <alignment horizontal="left" vertical="center" wrapText="1"/>
    </xf>
    <xf numFmtId="43" fontId="12" fillId="6" borderId="3" xfId="1" applyFont="1" applyFill="1" applyBorder="1" applyAlignment="1">
      <alignment horizontal="center" vertical="center" wrapText="1"/>
    </xf>
    <xf numFmtId="43" fontId="12" fillId="6" borderId="4" xfId="1" applyFont="1" applyFill="1" applyBorder="1" applyAlignment="1">
      <alignment horizontal="center" vertical="center" wrapText="1"/>
    </xf>
    <xf numFmtId="0" fontId="12" fillId="6" borderId="3" xfId="0" applyFont="1" applyFill="1" applyBorder="1" applyAlignment="1">
      <alignment horizontal="center" vertical="top" wrapText="1"/>
    </xf>
    <xf numFmtId="0" fontId="3" fillId="6" borderId="0" xfId="0" applyFont="1" applyFill="1"/>
    <xf numFmtId="0" fontId="3" fillId="0" borderId="0" xfId="0" applyFont="1"/>
    <xf numFmtId="0" fontId="13" fillId="4" borderId="5" xfId="0" applyFont="1" applyFill="1" applyBorder="1" applyAlignment="1">
      <alignment horizontal="center" vertical="center" wrapText="1"/>
    </xf>
    <xf numFmtId="0" fontId="14" fillId="4" borderId="5" xfId="0" applyFont="1" applyFill="1" applyBorder="1" applyAlignment="1">
      <alignment vertical="center" wrapText="1"/>
    </xf>
    <xf numFmtId="0" fontId="14" fillId="4" borderId="6" xfId="0" applyFont="1" applyFill="1" applyBorder="1" applyAlignment="1">
      <alignment vertical="center" wrapText="1"/>
    </xf>
    <xf numFmtId="43" fontId="3" fillId="0" borderId="0" xfId="1" applyFont="1"/>
    <xf numFmtId="43" fontId="3" fillId="0" borderId="0" xfId="0" applyNumberFormat="1" applyFont="1"/>
    <xf numFmtId="0" fontId="3" fillId="0" borderId="0" xfId="0" applyFont="1" applyAlignment="1">
      <alignment horizontal="right"/>
    </xf>
    <xf numFmtId="164" fontId="3" fillId="0" borderId="0" xfId="1" applyNumberFormat="1" applyFont="1"/>
    <xf numFmtId="0" fontId="9" fillId="5" borderId="15" xfId="0" applyFont="1" applyFill="1" applyBorder="1" applyAlignment="1">
      <alignment horizontal="center" vertical="center" wrapText="1"/>
    </xf>
    <xf numFmtId="43" fontId="12" fillId="6" borderId="3" xfId="1" applyFont="1" applyFill="1" applyBorder="1" applyAlignment="1">
      <alignment horizontal="center" vertical="top" wrapText="1"/>
    </xf>
    <xf numFmtId="43" fontId="12" fillId="6" borderId="4" xfId="1" applyFont="1" applyFill="1" applyBorder="1" applyAlignment="1">
      <alignment horizontal="center" vertical="top" wrapText="1"/>
    </xf>
    <xf numFmtId="0" fontId="9" fillId="5" borderId="16" xfId="0" applyFont="1" applyFill="1" applyBorder="1" applyAlignment="1">
      <alignment horizontal="center" vertical="center" wrapText="1"/>
    </xf>
    <xf numFmtId="43" fontId="12" fillId="6" borderId="0" xfId="1" applyFont="1" applyFill="1" applyBorder="1" applyAlignment="1">
      <alignment horizontal="center" vertical="top" wrapText="1"/>
    </xf>
    <xf numFmtId="0" fontId="12" fillId="6" borderId="0" xfId="0" applyFont="1" applyFill="1" applyAlignment="1">
      <alignment horizontal="center" vertical="top" wrapText="1"/>
    </xf>
    <xf numFmtId="0" fontId="3" fillId="0" borderId="0" xfId="0" applyFont="1" applyAlignment="1">
      <alignment vertical="center" wrapText="1"/>
    </xf>
    <xf numFmtId="0" fontId="23" fillId="2" borderId="17" xfId="2" applyNumberFormat="1" applyFont="1" applyFill="1" applyBorder="1" applyAlignment="1">
      <alignment horizontal="center" vertical="center" wrapText="1"/>
    </xf>
    <xf numFmtId="0" fontId="3" fillId="0" borderId="0" xfId="0" applyFont="1" applyAlignment="1">
      <alignment horizontal="center" vertical="center" wrapText="1"/>
    </xf>
    <xf numFmtId="43" fontId="3" fillId="0" borderId="0" xfId="1" applyFont="1" applyAlignment="1">
      <alignment vertical="center"/>
    </xf>
    <xf numFmtId="43" fontId="3" fillId="0" borderId="0" xfId="1" applyFont="1" applyBorder="1" applyAlignment="1">
      <alignment vertical="center"/>
    </xf>
    <xf numFmtId="43" fontId="3" fillId="0" borderId="8" xfId="1" applyFont="1" applyBorder="1" applyAlignment="1">
      <alignment vertical="center"/>
    </xf>
    <xf numFmtId="43" fontId="0" fillId="0" borderId="0" xfId="1" applyFont="1"/>
    <xf numFmtId="43" fontId="24" fillId="0" borderId="0" xfId="1" applyFont="1" applyFill="1"/>
    <xf numFmtId="0" fontId="2" fillId="6" borderId="0" xfId="0" applyFont="1" applyFill="1"/>
    <xf numFmtId="43" fontId="26" fillId="6" borderId="0" xfId="1" applyFont="1" applyFill="1" applyAlignment="1">
      <alignment horizontal="center" wrapText="1"/>
    </xf>
    <xf numFmtId="43" fontId="0" fillId="0" borderId="0" xfId="1" applyFont="1" applyAlignment="1">
      <alignment horizontal="center"/>
    </xf>
    <xf numFmtId="0" fontId="0" fillId="0" borderId="27" xfId="0" applyBorder="1"/>
    <xf numFmtId="1" fontId="0" fillId="0" borderId="27" xfId="1" applyNumberFormat="1" applyFont="1" applyBorder="1"/>
    <xf numFmtId="1" fontId="0" fillId="0" borderId="28" xfId="1" applyNumberFormat="1" applyFont="1" applyBorder="1"/>
    <xf numFmtId="0" fontId="0" fillId="4" borderId="26" xfId="0" applyFill="1" applyBorder="1" applyAlignment="1">
      <alignment horizontal="center"/>
    </xf>
    <xf numFmtId="43" fontId="0" fillId="0" borderId="0" xfId="1" applyFont="1" applyFill="1" applyBorder="1"/>
    <xf numFmtId="0" fontId="0" fillId="0" borderId="29" xfId="0" applyBorder="1"/>
    <xf numFmtId="0" fontId="0" fillId="0" borderId="30" xfId="0" applyBorder="1" applyAlignment="1">
      <alignment horizontal="right"/>
    </xf>
    <xf numFmtId="0" fontId="0" fillId="0" borderId="26" xfId="0" applyBorder="1" applyAlignment="1">
      <alignment horizontal="right"/>
    </xf>
    <xf numFmtId="0" fontId="0" fillId="0" borderId="27" xfId="0" applyBorder="1" applyAlignment="1">
      <alignment horizontal="right"/>
    </xf>
    <xf numFmtId="43" fontId="0" fillId="0" borderId="27" xfId="1" applyFont="1" applyBorder="1"/>
    <xf numFmtId="0" fontId="0" fillId="0" borderId="28" xfId="0" applyBorder="1"/>
    <xf numFmtId="0" fontId="0" fillId="4" borderId="25" xfId="0" applyFill="1" applyBorder="1" applyAlignment="1">
      <alignment horizontal="center"/>
    </xf>
    <xf numFmtId="43" fontId="24" fillId="0" borderId="31" xfId="1" applyFont="1" applyFill="1" applyBorder="1"/>
    <xf numFmtId="43" fontId="24" fillId="0" borderId="33" xfId="1" applyFont="1" applyFill="1" applyBorder="1"/>
    <xf numFmtId="43" fontId="24" fillId="0" borderId="0" xfId="1" applyFont="1" applyFill="1" applyBorder="1"/>
    <xf numFmtId="0" fontId="0" fillId="4" borderId="0" xfId="0" applyFill="1"/>
    <xf numFmtId="0" fontId="0" fillId="4" borderId="0" xfId="0" applyFill="1" applyAlignment="1">
      <alignment horizontal="left" indent="9"/>
    </xf>
    <xf numFmtId="0" fontId="9" fillId="4" borderId="0" xfId="0" applyFont="1" applyFill="1" applyBorder="1" applyAlignment="1">
      <alignment horizontal="left" vertical="center" wrapText="1" indent="3"/>
    </xf>
    <xf numFmtId="165" fontId="6" fillId="4" borderId="0" xfId="2" applyNumberFormat="1" applyFont="1" applyFill="1" applyBorder="1" applyAlignment="1">
      <alignment horizontal="right" vertical="center" wrapText="1"/>
    </xf>
    <xf numFmtId="0" fontId="3" fillId="4" borderId="0" xfId="0" applyFont="1" applyFill="1" applyAlignment="1">
      <alignment horizontal="center" vertical="top" wrapText="1"/>
    </xf>
    <xf numFmtId="43" fontId="25" fillId="4" borderId="0" xfId="1" applyFont="1" applyFill="1" applyAlignment="1">
      <alignment horizontal="center" vertical="top" wrapText="1"/>
    </xf>
    <xf numFmtId="43" fontId="24" fillId="4" borderId="0" xfId="1" applyFont="1" applyFill="1"/>
    <xf numFmtId="0" fontId="31" fillId="4" borderId="0" xfId="0" applyFont="1" applyFill="1" applyAlignment="1">
      <alignment horizontal="center"/>
    </xf>
    <xf numFmtId="43" fontId="26" fillId="4" borderId="0" xfId="1" applyFont="1" applyFill="1" applyAlignment="1">
      <alignment horizontal="center" wrapText="1"/>
    </xf>
    <xf numFmtId="0" fontId="7" fillId="4" borderId="0" xfId="0" applyFont="1" applyFill="1" applyAlignment="1">
      <alignment horizontal="right"/>
    </xf>
    <xf numFmtId="164" fontId="32" fillId="4" borderId="0" xfId="1" applyNumberFormat="1" applyFont="1" applyFill="1" applyBorder="1" applyAlignment="1">
      <alignment horizontal="right" vertical="center" wrapText="1"/>
    </xf>
    <xf numFmtId="49" fontId="32" fillId="4" borderId="0" xfId="1" applyNumberFormat="1" applyFont="1" applyFill="1" applyBorder="1" applyAlignment="1">
      <alignment horizontal="right" vertical="center" wrapText="1"/>
    </xf>
    <xf numFmtId="0" fontId="32" fillId="4" borderId="0" xfId="0" quotePrefix="1" applyFont="1" applyFill="1" applyAlignment="1">
      <alignment horizontal="right"/>
    </xf>
    <xf numFmtId="0" fontId="32" fillId="4" borderId="0" xfId="0" applyFont="1" applyFill="1" applyAlignment="1">
      <alignment horizontal="right"/>
    </xf>
    <xf numFmtId="43" fontId="26" fillId="4" borderId="32" xfId="1" applyFont="1" applyFill="1" applyBorder="1" applyAlignment="1">
      <alignment horizontal="center" wrapText="1"/>
    </xf>
    <xf numFmtId="164" fontId="6" fillId="4" borderId="0" xfId="1" applyNumberFormat="1" applyFont="1" applyFill="1" applyBorder="1" applyAlignment="1">
      <alignment horizontal="right" vertical="center" wrapText="1" indent="2"/>
    </xf>
    <xf numFmtId="164" fontId="27" fillId="4" borderId="0" xfId="1" applyNumberFormat="1" applyFont="1" applyFill="1" applyBorder="1" applyAlignment="1">
      <alignment horizontal="left" vertical="center" wrapText="1" indent="26"/>
    </xf>
    <xf numFmtId="43" fontId="25" fillId="4" borderId="32" xfId="1" applyFont="1" applyFill="1" applyBorder="1" applyAlignment="1">
      <alignment horizontal="center" wrapText="1"/>
    </xf>
    <xf numFmtId="164" fontId="28" fillId="4" borderId="0" xfId="1" applyNumberFormat="1" applyFont="1" applyFill="1" applyBorder="1" applyAlignment="1">
      <alignment horizontal="right" vertical="center" wrapText="1" indent="2"/>
    </xf>
    <xf numFmtId="43" fontId="24" fillId="4" borderId="31" xfId="1" applyFont="1" applyFill="1" applyBorder="1"/>
    <xf numFmtId="43" fontId="24" fillId="4" borderId="33" xfId="1" applyFont="1" applyFill="1" applyBorder="1"/>
    <xf numFmtId="164" fontId="32" fillId="4" borderId="0" xfId="1" applyNumberFormat="1" applyFont="1" applyFill="1" applyBorder="1" applyAlignment="1">
      <alignment horizontal="right" vertical="center" wrapText="1" indent="2"/>
    </xf>
    <xf numFmtId="164" fontId="10" fillId="4" borderId="35" xfId="1" applyNumberFormat="1" applyFont="1" applyFill="1" applyBorder="1" applyAlignment="1">
      <alignment horizontal="right" vertical="center" wrapText="1" indent="2"/>
    </xf>
    <xf numFmtId="43" fontId="25" fillId="4" borderId="34" xfId="1" applyFont="1" applyFill="1" applyBorder="1" applyAlignment="1">
      <alignment horizontal="center" vertical="top" wrapText="1"/>
    </xf>
    <xf numFmtId="43" fontId="24" fillId="4" borderId="0" xfId="1" applyFont="1" applyFill="1" applyAlignment="1">
      <alignment vertical="top"/>
    </xf>
    <xf numFmtId="43" fontId="25" fillId="4" borderId="33" xfId="1" applyFont="1" applyFill="1" applyBorder="1" applyAlignment="1">
      <alignment horizontal="center" vertical="center" wrapText="1"/>
    </xf>
    <xf numFmtId="43" fontId="24" fillId="4" borderId="0" xfId="1" applyFont="1" applyFill="1" applyAlignment="1">
      <alignment horizontal="center" vertical="center"/>
    </xf>
    <xf numFmtId="164" fontId="29" fillId="4" borderId="0" xfId="1" applyNumberFormat="1" applyFont="1" applyFill="1" applyBorder="1" applyAlignment="1">
      <alignment horizontal="right" vertical="center" wrapText="1" indent="2"/>
    </xf>
    <xf numFmtId="164" fontId="28" fillId="4" borderId="0" xfId="1" applyNumberFormat="1" applyFont="1" applyFill="1" applyBorder="1" applyAlignment="1">
      <alignment horizontal="right" wrapText="1" indent="2"/>
    </xf>
    <xf numFmtId="164" fontId="32" fillId="4" borderId="35" xfId="1" applyNumberFormat="1" applyFont="1" applyFill="1" applyBorder="1" applyAlignment="1">
      <alignment horizontal="right" vertical="center" wrapText="1" indent="2"/>
    </xf>
    <xf numFmtId="164" fontId="30" fillId="4" borderId="0" xfId="1" applyNumberFormat="1" applyFont="1" applyFill="1" applyAlignment="1">
      <alignment horizontal="right" vertical="center" wrapText="1" indent="2"/>
    </xf>
    <xf numFmtId="164" fontId="28" fillId="4" borderId="35" xfId="1" applyNumberFormat="1" applyFont="1" applyFill="1" applyBorder="1" applyAlignment="1">
      <alignment horizontal="right" vertical="center" wrapText="1" indent="2"/>
    </xf>
    <xf numFmtId="43" fontId="0" fillId="4" borderId="0" xfId="0" applyNumberFormat="1" applyFill="1"/>
    <xf numFmtId="164" fontId="27" fillId="4" borderId="0" xfId="1" applyNumberFormat="1" applyFont="1" applyFill="1" applyBorder="1" applyAlignment="1">
      <alignment horizontal="right" vertical="top" wrapText="1" indent="2"/>
    </xf>
    <xf numFmtId="164" fontId="28" fillId="4" borderId="0" xfId="1" applyNumberFormat="1" applyFont="1" applyFill="1" applyBorder="1" applyAlignment="1">
      <alignment horizontal="right" vertical="center" wrapText="1"/>
    </xf>
    <xf numFmtId="164" fontId="6" fillId="4" borderId="0" xfId="1" applyNumberFormat="1" applyFont="1" applyFill="1" applyBorder="1" applyAlignment="1">
      <alignment horizontal="right" vertical="center" wrapText="1"/>
    </xf>
    <xf numFmtId="165" fontId="34" fillId="4" borderId="0" xfId="2" applyNumberFormat="1" applyFont="1" applyFill="1" applyBorder="1" applyAlignment="1">
      <alignment horizontal="right" vertical="center" wrapText="1"/>
    </xf>
    <xf numFmtId="164" fontId="10" fillId="4" borderId="0" xfId="1" applyNumberFormat="1" applyFont="1" applyFill="1" applyBorder="1" applyAlignment="1">
      <alignment horizontal="right" vertical="center" wrapText="1" indent="2"/>
    </xf>
    <xf numFmtId="0" fontId="3" fillId="4" borderId="37" xfId="0" applyFont="1" applyFill="1" applyBorder="1" applyAlignment="1">
      <alignment horizontal="center" vertical="top" wrapText="1"/>
    </xf>
    <xf numFmtId="0" fontId="3" fillId="4" borderId="38" xfId="0" applyFont="1" applyFill="1" applyBorder="1" applyAlignment="1">
      <alignment horizontal="center" vertical="top" wrapText="1"/>
    </xf>
    <xf numFmtId="0" fontId="31" fillId="4" borderId="38" xfId="0" applyFont="1" applyFill="1" applyBorder="1" applyAlignment="1">
      <alignment horizontal="center"/>
    </xf>
    <xf numFmtId="0" fontId="7" fillId="4" borderId="38" xfId="0" applyFont="1" applyFill="1" applyBorder="1" applyAlignment="1">
      <alignment horizontal="right"/>
    </xf>
    <xf numFmtId="164" fontId="32" fillId="4" borderId="38" xfId="1" applyNumberFormat="1" applyFont="1" applyFill="1" applyBorder="1" applyAlignment="1">
      <alignment horizontal="right" vertical="center" wrapText="1"/>
    </xf>
    <xf numFmtId="49" fontId="32" fillId="4" borderId="38" xfId="1" applyNumberFormat="1" applyFont="1" applyFill="1" applyBorder="1" applyAlignment="1">
      <alignment horizontal="right" vertical="center" wrapText="1"/>
    </xf>
    <xf numFmtId="0" fontId="32" fillId="4" borderId="38" xfId="0" quotePrefix="1" applyFont="1" applyFill="1" applyBorder="1" applyAlignment="1">
      <alignment horizontal="right"/>
    </xf>
    <xf numFmtId="0" fontId="32" fillId="4" borderId="38" xfId="0" applyFont="1" applyFill="1" applyBorder="1" applyAlignment="1">
      <alignment horizontal="right"/>
    </xf>
    <xf numFmtId="164" fontId="6" fillId="4" borderId="38" xfId="1" applyNumberFormat="1" applyFont="1" applyFill="1" applyBorder="1" applyAlignment="1">
      <alignment horizontal="right" vertical="center" wrapText="1" indent="2"/>
    </xf>
    <xf numFmtId="0" fontId="9" fillId="4" borderId="38" xfId="0" applyFont="1" applyFill="1" applyBorder="1" applyAlignment="1">
      <alignment horizontal="left" vertical="center" wrapText="1" indent="3"/>
    </xf>
    <xf numFmtId="164" fontId="27" fillId="4" borderId="38" xfId="1" applyNumberFormat="1" applyFont="1" applyFill="1" applyBorder="1" applyAlignment="1">
      <alignment horizontal="left" vertical="center" wrapText="1" indent="26"/>
    </xf>
    <xf numFmtId="164" fontId="28" fillId="4" borderId="38" xfId="1" applyNumberFormat="1" applyFont="1" applyFill="1" applyBorder="1" applyAlignment="1">
      <alignment horizontal="right" vertical="center" wrapText="1" indent="2"/>
    </xf>
    <xf numFmtId="164" fontId="32" fillId="4" borderId="38" xfId="1" applyNumberFormat="1" applyFont="1" applyFill="1" applyBorder="1" applyAlignment="1">
      <alignment horizontal="right" vertical="center" wrapText="1" indent="2"/>
    </xf>
    <xf numFmtId="164" fontId="10" fillId="4" borderId="38" xfId="1" applyNumberFormat="1" applyFont="1" applyFill="1" applyBorder="1" applyAlignment="1">
      <alignment horizontal="right" vertical="center" wrapText="1" indent="2"/>
    </xf>
    <xf numFmtId="164" fontId="29" fillId="4" borderId="38" xfId="1" applyNumberFormat="1" applyFont="1" applyFill="1" applyBorder="1" applyAlignment="1">
      <alignment horizontal="right" vertical="center" wrapText="1" indent="2"/>
    </xf>
    <xf numFmtId="164" fontId="28" fillId="4" borderId="38" xfId="1" applyNumberFormat="1" applyFont="1" applyFill="1" applyBorder="1" applyAlignment="1">
      <alignment horizontal="right" wrapText="1" indent="2"/>
    </xf>
    <xf numFmtId="164" fontId="30" fillId="4" borderId="38" xfId="1" applyNumberFormat="1" applyFont="1" applyFill="1" applyBorder="1" applyAlignment="1">
      <alignment horizontal="right" vertical="center" wrapText="1" indent="2"/>
    </xf>
    <xf numFmtId="164" fontId="27" fillId="4" borderId="38" xfId="1" applyNumberFormat="1" applyFont="1" applyFill="1" applyBorder="1" applyAlignment="1">
      <alignment horizontal="right" vertical="top" wrapText="1" indent="2"/>
    </xf>
    <xf numFmtId="164" fontId="28" fillId="4" borderId="38" xfId="1" applyNumberFormat="1" applyFont="1" applyFill="1" applyBorder="1" applyAlignment="1">
      <alignment horizontal="right" vertical="center" wrapText="1"/>
    </xf>
    <xf numFmtId="164" fontId="6" fillId="4" borderId="38" xfId="1" applyNumberFormat="1" applyFont="1" applyFill="1" applyBorder="1" applyAlignment="1">
      <alignment horizontal="right" vertical="center" wrapText="1"/>
    </xf>
    <xf numFmtId="165" fontId="6" fillId="4" borderId="38" xfId="2" applyNumberFormat="1" applyFont="1" applyFill="1" applyBorder="1" applyAlignment="1">
      <alignment horizontal="right" vertical="center" wrapText="1"/>
    </xf>
    <xf numFmtId="165" fontId="34" fillId="4" borderId="38" xfId="2" applyNumberFormat="1" applyFont="1" applyFill="1" applyBorder="1" applyAlignment="1">
      <alignment horizontal="right" vertical="center" wrapText="1"/>
    </xf>
    <xf numFmtId="0" fontId="0" fillId="7" borderId="0" xfId="0" applyFill="1" applyProtection="1">
      <protection hidden="1"/>
    </xf>
    <xf numFmtId="0" fontId="3" fillId="7" borderId="0" xfId="0" applyFont="1" applyFill="1" applyAlignment="1" applyProtection="1">
      <alignment vertical="top" wrapText="1"/>
      <protection hidden="1"/>
    </xf>
    <xf numFmtId="0" fontId="3" fillId="7" borderId="0" xfId="0" applyFont="1" applyFill="1" applyAlignment="1" applyProtection="1">
      <alignment horizontal="center" vertical="top" wrapText="1"/>
      <protection hidden="1"/>
    </xf>
    <xf numFmtId="0" fontId="31" fillId="7" borderId="0" xfId="0" applyFont="1" applyFill="1" applyAlignment="1" applyProtection="1">
      <alignment horizontal="center"/>
      <protection hidden="1"/>
    </xf>
    <xf numFmtId="0" fontId="8" fillId="7" borderId="0" xfId="0" applyFont="1" applyFill="1" applyAlignment="1" applyProtection="1">
      <alignment horizontal="center"/>
      <protection hidden="1"/>
    </xf>
    <xf numFmtId="0" fontId="7" fillId="7" borderId="0" xfId="0" applyFont="1" applyFill="1" applyAlignment="1" applyProtection="1">
      <alignment horizontal="right"/>
      <protection hidden="1"/>
    </xf>
    <xf numFmtId="164" fontId="27" fillId="7" borderId="0" xfId="1" applyNumberFormat="1" applyFont="1" applyFill="1" applyBorder="1" applyAlignment="1" applyProtection="1">
      <alignment horizontal="right" vertical="center" wrapText="1"/>
      <protection hidden="1"/>
    </xf>
    <xf numFmtId="164" fontId="11" fillId="7" borderId="22" xfId="1" applyNumberFormat="1" applyFont="1" applyFill="1" applyBorder="1" applyAlignment="1" applyProtection="1">
      <alignment horizontal="left" vertical="center" wrapText="1" indent="5"/>
      <protection hidden="1"/>
    </xf>
    <xf numFmtId="164" fontId="32" fillId="7" borderId="0" xfId="1" applyNumberFormat="1" applyFont="1" applyFill="1" applyBorder="1" applyAlignment="1" applyProtection="1">
      <alignment horizontal="right" vertical="center" wrapText="1"/>
      <protection hidden="1"/>
    </xf>
    <xf numFmtId="164" fontId="27" fillId="7" borderId="0" xfId="1" applyNumberFormat="1" applyFont="1" applyFill="1" applyBorder="1" applyAlignment="1" applyProtection="1">
      <alignment horizontal="right" vertical="center" wrapText="1" indent="26"/>
      <protection hidden="1"/>
    </xf>
    <xf numFmtId="49" fontId="32" fillId="7" borderId="0" xfId="1" applyNumberFormat="1" applyFont="1" applyFill="1" applyBorder="1" applyAlignment="1" applyProtection="1">
      <alignment horizontal="right" vertical="center" wrapText="1"/>
      <protection hidden="1"/>
    </xf>
    <xf numFmtId="0" fontId="7" fillId="7" borderId="0" xfId="0" applyFont="1" applyFill="1" applyAlignment="1" applyProtection="1">
      <alignment vertical="center"/>
      <protection hidden="1"/>
    </xf>
    <xf numFmtId="0" fontId="32" fillId="7" borderId="0" xfId="0" quotePrefix="1" applyFont="1" applyFill="1" applyAlignment="1" applyProtection="1">
      <alignment horizontal="right"/>
      <protection hidden="1"/>
    </xf>
    <xf numFmtId="0" fontId="32" fillId="7" borderId="0" xfId="0" applyFont="1" applyFill="1" applyAlignment="1" applyProtection="1">
      <alignment horizontal="right"/>
      <protection hidden="1"/>
    </xf>
    <xf numFmtId="164" fontId="6" fillId="7" borderId="0" xfId="1" applyNumberFormat="1" applyFont="1" applyFill="1" applyBorder="1" applyAlignment="1" applyProtection="1">
      <alignment horizontal="right" vertical="center" wrapText="1" indent="2"/>
      <protection hidden="1"/>
    </xf>
    <xf numFmtId="0" fontId="9" fillId="7" borderId="0" xfId="0" applyFont="1" applyFill="1" applyBorder="1" applyAlignment="1" applyProtection="1">
      <alignment horizontal="left" vertical="center" wrapText="1" indent="3"/>
      <protection hidden="1"/>
    </xf>
    <xf numFmtId="164" fontId="27" fillId="7" borderId="0" xfId="1" applyNumberFormat="1" applyFont="1" applyFill="1" applyBorder="1" applyAlignment="1" applyProtection="1">
      <alignment horizontal="left" vertical="center" wrapText="1" indent="26"/>
      <protection hidden="1"/>
    </xf>
    <xf numFmtId="164" fontId="28" fillId="7" borderId="0" xfId="1" applyNumberFormat="1" applyFont="1" applyFill="1" applyBorder="1" applyAlignment="1" applyProtection="1">
      <alignment horizontal="right" vertical="center" wrapText="1" indent="2"/>
      <protection hidden="1"/>
    </xf>
    <xf numFmtId="164" fontId="11" fillId="7" borderId="0" xfId="1" applyNumberFormat="1" applyFont="1" applyFill="1" applyBorder="1" applyAlignment="1" applyProtection="1">
      <alignment horizontal="left" vertical="center" wrapText="1" indent="5"/>
      <protection hidden="1"/>
    </xf>
    <xf numFmtId="164" fontId="32" fillId="7" borderId="0" xfId="1" applyNumberFormat="1" applyFont="1" applyFill="1" applyBorder="1" applyAlignment="1" applyProtection="1">
      <alignment horizontal="right" vertical="center" wrapText="1" indent="2"/>
      <protection hidden="1"/>
    </xf>
    <xf numFmtId="164" fontId="10" fillId="7" borderId="35" xfId="1" applyNumberFormat="1" applyFont="1" applyFill="1" applyBorder="1" applyAlignment="1" applyProtection="1">
      <alignment horizontal="right" vertical="center" wrapText="1" indent="2"/>
      <protection hidden="1"/>
    </xf>
    <xf numFmtId="0" fontId="0" fillId="7" borderId="0" xfId="0" applyFill="1" applyAlignment="1" applyProtection="1">
      <alignment horizontal="left" indent="9"/>
      <protection hidden="1"/>
    </xf>
    <xf numFmtId="164" fontId="29" fillId="7" borderId="0" xfId="1" applyNumberFormat="1" applyFont="1" applyFill="1" applyBorder="1" applyAlignment="1" applyProtection="1">
      <alignment horizontal="right" vertical="center" wrapText="1" indent="2"/>
      <protection hidden="1"/>
    </xf>
    <xf numFmtId="164" fontId="28" fillId="7" borderId="0" xfId="1" applyNumberFormat="1" applyFont="1" applyFill="1" applyBorder="1" applyAlignment="1" applyProtection="1">
      <alignment horizontal="right" wrapText="1" indent="2"/>
      <protection hidden="1"/>
    </xf>
    <xf numFmtId="164" fontId="32" fillId="7" borderId="35" xfId="1" applyNumberFormat="1" applyFont="1" applyFill="1" applyBorder="1" applyAlignment="1" applyProtection="1">
      <alignment horizontal="right" vertical="center" wrapText="1" indent="2"/>
      <protection hidden="1"/>
    </xf>
    <xf numFmtId="164" fontId="30" fillId="7" borderId="0" xfId="1" applyNumberFormat="1" applyFont="1" applyFill="1" applyAlignment="1" applyProtection="1">
      <alignment horizontal="right" vertical="center" wrapText="1" indent="2"/>
      <protection hidden="1"/>
    </xf>
    <xf numFmtId="164" fontId="28" fillId="7" borderId="35" xfId="1" applyNumberFormat="1" applyFont="1" applyFill="1" applyBorder="1" applyAlignment="1" applyProtection="1">
      <alignment horizontal="right" vertical="center" wrapText="1" indent="2"/>
      <protection hidden="1"/>
    </xf>
    <xf numFmtId="164" fontId="27" fillId="7" borderId="0" xfId="1" applyNumberFormat="1" applyFont="1" applyFill="1" applyBorder="1" applyAlignment="1" applyProtection="1">
      <alignment horizontal="right" vertical="top" wrapText="1" indent="2"/>
      <protection hidden="1"/>
    </xf>
    <xf numFmtId="164" fontId="28" fillId="7" borderId="0" xfId="1" applyNumberFormat="1" applyFont="1" applyFill="1" applyBorder="1" applyAlignment="1" applyProtection="1">
      <alignment horizontal="right" vertical="center" wrapText="1"/>
      <protection hidden="1"/>
    </xf>
    <xf numFmtId="164" fontId="6" fillId="7" borderId="0" xfId="1" applyNumberFormat="1" applyFont="1" applyFill="1" applyBorder="1" applyAlignment="1" applyProtection="1">
      <alignment horizontal="right" vertical="center" wrapText="1"/>
      <protection hidden="1"/>
    </xf>
    <xf numFmtId="165" fontId="6" fillId="7" borderId="0" xfId="2" applyNumberFormat="1" applyFont="1" applyFill="1" applyBorder="1" applyAlignment="1" applyProtection="1">
      <alignment horizontal="right" vertical="center" wrapText="1"/>
      <protection hidden="1"/>
    </xf>
    <xf numFmtId="165" fontId="34" fillId="7" borderId="0" xfId="2" applyNumberFormat="1" applyFont="1" applyFill="1" applyBorder="1" applyAlignment="1" applyProtection="1">
      <alignment horizontal="right" vertical="center" wrapText="1"/>
      <protection hidden="1"/>
    </xf>
    <xf numFmtId="164" fontId="16" fillId="7" borderId="21" xfId="1" applyNumberFormat="1" applyFont="1" applyFill="1" applyBorder="1" applyAlignment="1" applyProtection="1">
      <alignment horizontal="right" vertical="center" wrapText="1" indent="2"/>
      <protection locked="0" hidden="1"/>
    </xf>
    <xf numFmtId="164" fontId="16" fillId="7" borderId="20" xfId="1" applyNumberFormat="1" applyFont="1" applyFill="1" applyBorder="1" applyAlignment="1" applyProtection="1">
      <alignment horizontal="right" vertical="center" wrapText="1" indent="2"/>
      <protection locked="0" hidden="1"/>
    </xf>
    <xf numFmtId="164" fontId="16" fillId="7" borderId="21" xfId="1" applyNumberFormat="1" applyFont="1" applyFill="1" applyBorder="1" applyAlignment="1" applyProtection="1">
      <alignment horizontal="right" wrapText="1" indent="2"/>
      <protection locked="0" hidden="1"/>
    </xf>
    <xf numFmtId="164" fontId="16" fillId="7" borderId="23" xfId="1" applyNumberFormat="1" applyFont="1" applyFill="1" applyBorder="1" applyAlignment="1" applyProtection="1">
      <alignment horizontal="right" vertical="center" wrapText="1" indent="2"/>
      <protection locked="0" hidden="1"/>
    </xf>
    <xf numFmtId="0" fontId="36" fillId="7" borderId="0" xfId="0" quotePrefix="1" applyFont="1" applyFill="1" applyAlignment="1" applyProtection="1">
      <alignment horizontal="right"/>
      <protection locked="0" hidden="1"/>
    </xf>
    <xf numFmtId="43" fontId="24" fillId="4" borderId="0" xfId="1" applyFont="1" applyFill="1" applyBorder="1"/>
    <xf numFmtId="0" fontId="0" fillId="4" borderId="0" xfId="0" applyFill="1" applyBorder="1"/>
    <xf numFmtId="0" fontId="39" fillId="7" borderId="0" xfId="0" applyFont="1" applyFill="1" applyAlignment="1" applyProtection="1">
      <alignment horizontal="right"/>
      <protection hidden="1"/>
    </xf>
    <xf numFmtId="0" fontId="36" fillId="7" borderId="0" xfId="0" quotePrefix="1" applyFont="1" applyFill="1" applyAlignment="1" applyProtection="1">
      <alignment horizontal="right"/>
      <protection hidden="1"/>
    </xf>
    <xf numFmtId="0" fontId="36" fillId="7" borderId="0" xfId="0" applyFont="1" applyFill="1" applyAlignment="1" applyProtection="1">
      <alignment horizontal="right"/>
      <protection hidden="1"/>
    </xf>
    <xf numFmtId="0" fontId="7" fillId="7" borderId="0" xfId="0" applyFont="1" applyFill="1" applyBorder="1" applyAlignment="1" applyProtection="1">
      <alignment vertical="center"/>
      <protection hidden="1"/>
    </xf>
    <xf numFmtId="0" fontId="32" fillId="7" borderId="0" xfId="0" applyFont="1" applyFill="1" applyBorder="1" applyAlignment="1" applyProtection="1">
      <alignment horizontal="right"/>
      <protection hidden="1"/>
    </xf>
    <xf numFmtId="164" fontId="35" fillId="5" borderId="47" xfId="1" applyNumberFormat="1" applyFont="1" applyFill="1" applyBorder="1" applyAlignment="1" applyProtection="1">
      <alignment horizontal="right" vertical="center" wrapText="1" indent="2"/>
      <protection hidden="1"/>
    </xf>
    <xf numFmtId="0" fontId="6" fillId="4" borderId="1" xfId="0" applyFont="1" applyFill="1" applyBorder="1" applyAlignment="1" applyProtection="1">
      <alignment horizontal="left" vertical="center" wrapText="1" indent="3"/>
      <protection hidden="1"/>
    </xf>
    <xf numFmtId="0" fontId="6" fillId="4" borderId="36" xfId="0" applyFont="1" applyFill="1" applyBorder="1" applyAlignment="1" applyProtection="1">
      <alignment horizontal="left" vertical="center" wrapText="1" indent="3"/>
      <protection hidden="1"/>
    </xf>
    <xf numFmtId="164" fontId="38" fillId="7" borderId="0" xfId="1" applyNumberFormat="1" applyFont="1" applyFill="1" applyBorder="1" applyAlignment="1" applyProtection="1">
      <alignment horizontal="left" vertical="center" wrapText="1" indent="5"/>
      <protection hidden="1"/>
    </xf>
    <xf numFmtId="0" fontId="15" fillId="7" borderId="41" xfId="0" applyFont="1" applyFill="1" applyBorder="1" applyAlignment="1" applyProtection="1">
      <alignment horizontal="left" vertical="top" wrapText="1" indent="3"/>
      <protection hidden="1"/>
    </xf>
    <xf numFmtId="164" fontId="38" fillId="7" borderId="42" xfId="1" applyNumberFormat="1" applyFont="1" applyFill="1" applyBorder="1" applyAlignment="1" applyProtection="1">
      <alignment horizontal="left" vertical="center" wrapText="1" indent="5"/>
      <protection hidden="1"/>
    </xf>
    <xf numFmtId="0" fontId="15" fillId="7" borderId="43" xfId="0" applyFont="1" applyFill="1" applyBorder="1" applyAlignment="1" applyProtection="1">
      <alignment horizontal="left" vertical="center" wrapText="1" indent="3"/>
      <protection hidden="1"/>
    </xf>
    <xf numFmtId="0" fontId="0" fillId="7" borderId="0" xfId="0" applyFill="1" applyBorder="1" applyProtection="1">
      <protection hidden="1"/>
    </xf>
    <xf numFmtId="0" fontId="15" fillId="0" borderId="39" xfId="0" applyFont="1" applyFill="1" applyBorder="1" applyAlignment="1" applyProtection="1">
      <alignment horizontal="left" vertical="top" wrapText="1" indent="3"/>
      <protection hidden="1"/>
    </xf>
    <xf numFmtId="164" fontId="38" fillId="7" borderId="39" xfId="1" applyNumberFormat="1" applyFont="1" applyFill="1" applyBorder="1" applyAlignment="1" applyProtection="1">
      <alignment horizontal="left" vertical="center" wrapText="1" indent="5"/>
      <protection hidden="1"/>
    </xf>
    <xf numFmtId="0" fontId="15" fillId="7" borderId="39" xfId="0" applyFont="1" applyFill="1" applyBorder="1" applyAlignment="1" applyProtection="1">
      <alignment horizontal="left" vertical="center" wrapText="1" indent="3"/>
      <protection hidden="1"/>
    </xf>
    <xf numFmtId="0" fontId="6" fillId="4" borderId="10" xfId="0" applyFont="1" applyFill="1" applyBorder="1" applyAlignment="1" applyProtection="1">
      <alignment horizontal="left" vertical="center" wrapText="1" indent="3"/>
      <protection hidden="1"/>
    </xf>
    <xf numFmtId="0" fontId="6" fillId="4" borderId="44" xfId="0" applyFont="1" applyFill="1" applyBorder="1" applyAlignment="1" applyProtection="1">
      <alignment horizontal="left" vertical="center" wrapText="1" indent="3"/>
      <protection hidden="1"/>
    </xf>
    <xf numFmtId="164" fontId="34" fillId="7" borderId="19" xfId="1" applyNumberFormat="1" applyFont="1" applyFill="1" applyBorder="1" applyAlignment="1" applyProtection="1">
      <alignment horizontal="left" vertical="center" wrapText="1" indent="5"/>
      <protection hidden="1"/>
    </xf>
    <xf numFmtId="164" fontId="33" fillId="7" borderId="19" xfId="1" applyNumberFormat="1" applyFont="1" applyFill="1" applyBorder="1" applyAlignment="1" applyProtection="1">
      <alignment horizontal="center" vertical="center" wrapText="1"/>
      <protection hidden="1"/>
    </xf>
    <xf numFmtId="164" fontId="37" fillId="7" borderId="18" xfId="1" applyNumberFormat="1" applyFont="1" applyFill="1" applyBorder="1" applyAlignment="1" applyProtection="1">
      <alignment horizontal="left" vertical="center" wrapText="1" indent="9"/>
      <protection hidden="1"/>
    </xf>
    <xf numFmtId="164" fontId="38" fillId="7" borderId="22" xfId="1" applyNumberFormat="1" applyFont="1" applyFill="1" applyBorder="1" applyAlignment="1" applyProtection="1">
      <alignment horizontal="left" vertical="center" wrapText="1" indent="5"/>
      <protection hidden="1"/>
    </xf>
    <xf numFmtId="164" fontId="16" fillId="7" borderId="21" xfId="1" applyNumberFormat="1" applyFont="1" applyFill="1" applyBorder="1" applyAlignment="1" applyProtection="1">
      <alignment horizontal="right" vertical="center" wrapText="1" indent="2"/>
      <protection hidden="1"/>
    </xf>
    <xf numFmtId="164" fontId="37" fillId="7" borderId="21" xfId="1" applyNumberFormat="1" applyFont="1" applyFill="1" applyBorder="1" applyAlignment="1" applyProtection="1">
      <alignment horizontal="right" vertical="center" wrapText="1" indent="2"/>
      <protection hidden="1"/>
    </xf>
    <xf numFmtId="164" fontId="16" fillId="7" borderId="0" xfId="1" applyNumberFormat="1" applyFont="1" applyFill="1" applyBorder="1" applyAlignment="1" applyProtection="1">
      <alignment horizontal="left" vertical="center" wrapText="1" indent="9"/>
      <protection hidden="1"/>
    </xf>
    <xf numFmtId="164" fontId="33" fillId="7" borderId="19" xfId="1" applyNumberFormat="1" applyFont="1" applyFill="1" applyBorder="1" applyAlignment="1" applyProtection="1">
      <alignment horizontal="left" vertical="center" wrapText="1" indent="26"/>
      <protection hidden="1"/>
    </xf>
    <xf numFmtId="164" fontId="37" fillId="7" borderId="21" xfId="1" applyNumberFormat="1" applyFont="1" applyFill="1" applyBorder="1" applyAlignment="1" applyProtection="1">
      <alignment horizontal="left" vertical="center" wrapText="1" indent="9"/>
      <protection hidden="1"/>
    </xf>
    <xf numFmtId="164" fontId="15" fillId="7" borderId="22" xfId="1" applyNumberFormat="1" applyFont="1" applyFill="1" applyBorder="1" applyAlignment="1" applyProtection="1">
      <alignment horizontal="left" vertical="center" wrapText="1"/>
      <protection hidden="1"/>
    </xf>
    <xf numFmtId="164" fontId="37" fillId="7" borderId="21" xfId="1" applyNumberFormat="1" applyFont="1" applyFill="1" applyBorder="1" applyAlignment="1" applyProtection="1">
      <alignment horizontal="left" wrapText="1" indent="9"/>
      <protection hidden="1"/>
    </xf>
    <xf numFmtId="164" fontId="38" fillId="7" borderId="0" xfId="1" applyNumberFormat="1" applyFont="1" applyFill="1" applyBorder="1" applyAlignment="1" applyProtection="1">
      <alignment horizontal="left" vertical="center" wrapText="1" indent="9"/>
      <protection hidden="1"/>
    </xf>
    <xf numFmtId="164" fontId="38" fillId="7" borderId="24" xfId="1" applyNumberFormat="1" applyFont="1" applyFill="1" applyBorder="1" applyAlignment="1" applyProtection="1">
      <alignment horizontal="right" vertical="center" wrapText="1"/>
      <protection hidden="1"/>
    </xf>
    <xf numFmtId="164" fontId="38" fillId="7" borderId="21" xfId="1" applyNumberFormat="1" applyFont="1" applyFill="1" applyBorder="1" applyAlignment="1" applyProtection="1">
      <alignment horizontal="left" vertical="center" wrapText="1" indent="5"/>
      <protection hidden="1"/>
    </xf>
    <xf numFmtId="164" fontId="38" fillId="7" borderId="0" xfId="1" applyNumberFormat="1" applyFont="1" applyFill="1" applyAlignment="1" applyProtection="1">
      <alignment horizontal="left" vertical="center" wrapText="1" indent="5"/>
      <protection hidden="1"/>
    </xf>
    <xf numFmtId="164" fontId="37" fillId="7" borderId="20" xfId="1" applyNumberFormat="1" applyFont="1" applyFill="1" applyBorder="1" applyAlignment="1" applyProtection="1">
      <alignment horizontal="left" vertical="center" wrapText="1" indent="9"/>
      <protection hidden="1"/>
    </xf>
    <xf numFmtId="164" fontId="37" fillId="7" borderId="20" xfId="1" applyNumberFormat="1" applyFont="1" applyFill="1" applyBorder="1" applyAlignment="1" applyProtection="1">
      <alignment horizontal="right" vertical="center" wrapText="1" indent="2"/>
      <protection hidden="1"/>
    </xf>
    <xf numFmtId="164" fontId="38" fillId="7" borderId="42" xfId="1" applyNumberFormat="1" applyFont="1" applyFill="1" applyBorder="1" applyAlignment="1" applyProtection="1">
      <alignment horizontal="left" vertical="center" wrapText="1" indent="9"/>
      <protection hidden="1"/>
    </xf>
    <xf numFmtId="164" fontId="37" fillId="7" borderId="0" xfId="1" applyNumberFormat="1" applyFont="1" applyFill="1" applyBorder="1" applyAlignment="1" applyProtection="1">
      <alignment horizontal="left" vertical="center" wrapText="1" indent="9"/>
      <protection hidden="1"/>
    </xf>
    <xf numFmtId="164" fontId="38" fillId="7" borderId="0" xfId="1" applyNumberFormat="1" applyFont="1" applyFill="1" applyAlignment="1" applyProtection="1">
      <alignment horizontal="left" wrapText="1" indent="5"/>
      <protection hidden="1"/>
    </xf>
    <xf numFmtId="164" fontId="16" fillId="7" borderId="0" xfId="1" applyNumberFormat="1" applyFont="1" applyFill="1" applyBorder="1" applyAlignment="1" applyProtection="1">
      <alignment horizontal="right" vertical="center" wrapText="1"/>
      <protection hidden="1"/>
    </xf>
    <xf numFmtId="0" fontId="0" fillId="4" borderId="0" xfId="0" applyFill="1" applyProtection="1">
      <protection hidden="1"/>
    </xf>
    <xf numFmtId="0" fontId="3" fillId="4" borderId="0" xfId="0" applyFont="1" applyFill="1" applyAlignment="1" applyProtection="1">
      <alignment vertical="top" wrapText="1"/>
      <protection hidden="1"/>
    </xf>
    <xf numFmtId="0" fontId="3" fillId="4" borderId="0" xfId="0" applyFont="1" applyFill="1" applyAlignment="1" applyProtection="1">
      <alignment horizontal="center" vertical="top" wrapText="1"/>
      <protection hidden="1"/>
    </xf>
    <xf numFmtId="0" fontId="44" fillId="5" borderId="1" xfId="0" applyFont="1" applyFill="1" applyBorder="1" applyAlignment="1" applyProtection="1">
      <alignment vertical="center" wrapText="1"/>
      <protection hidden="1"/>
    </xf>
    <xf numFmtId="0" fontId="44" fillId="5" borderId="5" xfId="0" applyFont="1" applyFill="1" applyBorder="1" applyAlignment="1" applyProtection="1">
      <alignment horizontal="center" vertical="center" wrapText="1"/>
      <protection hidden="1"/>
    </xf>
    <xf numFmtId="164" fontId="44" fillId="5" borderId="6" xfId="1" applyNumberFormat="1" applyFont="1" applyFill="1" applyBorder="1" applyAlignment="1" applyProtection="1">
      <alignment horizontal="right" vertical="center" wrapText="1"/>
      <protection hidden="1"/>
    </xf>
    <xf numFmtId="0" fontId="44" fillId="4" borderId="1" xfId="0" applyFont="1" applyFill="1" applyBorder="1" applyAlignment="1" applyProtection="1">
      <alignment vertical="center" wrapText="1"/>
      <protection hidden="1"/>
    </xf>
    <xf numFmtId="0" fontId="44" fillId="4" borderId="5" xfId="0" applyFont="1" applyFill="1" applyBorder="1" applyAlignment="1" applyProtection="1">
      <alignment horizontal="center" vertical="top" wrapText="1"/>
      <protection hidden="1"/>
    </xf>
    <xf numFmtId="165" fontId="44" fillId="4" borderId="6" xfId="2" applyNumberFormat="1" applyFont="1" applyFill="1" applyBorder="1" applyAlignment="1" applyProtection="1">
      <alignment horizontal="right" vertical="center" wrapText="1"/>
      <protection hidden="1"/>
    </xf>
    <xf numFmtId="0" fontId="45" fillId="9" borderId="1" xfId="0" applyFont="1" applyFill="1" applyBorder="1" applyAlignment="1" applyProtection="1">
      <alignment vertical="center" wrapText="1"/>
      <protection hidden="1"/>
    </xf>
    <xf numFmtId="0" fontId="45" fillId="9" borderId="5" xfId="0" applyFont="1" applyFill="1" applyBorder="1" applyAlignment="1" applyProtection="1">
      <alignment horizontal="center" vertical="top" wrapText="1"/>
      <protection hidden="1"/>
    </xf>
    <xf numFmtId="165" fontId="45" fillId="9" borderId="6" xfId="2" applyNumberFormat="1" applyFont="1" applyFill="1" applyBorder="1" applyAlignment="1" applyProtection="1">
      <alignment horizontal="right" vertical="center" wrapText="1"/>
      <protection hidden="1"/>
    </xf>
    <xf numFmtId="0" fontId="44" fillId="4" borderId="5" xfId="0" applyFont="1" applyFill="1" applyBorder="1" applyAlignment="1" applyProtection="1">
      <alignment horizontal="center" wrapText="1"/>
      <protection hidden="1"/>
    </xf>
    <xf numFmtId="0" fontId="3" fillId="7" borderId="0" xfId="0" applyFont="1" applyFill="1" applyBorder="1" applyAlignment="1" applyProtection="1">
      <alignment horizontal="center" vertical="top" wrapText="1"/>
      <protection hidden="1"/>
    </xf>
    <xf numFmtId="0" fontId="3" fillId="4" borderId="0" xfId="0" applyFont="1" applyFill="1" applyBorder="1" applyAlignment="1">
      <alignment horizontal="center" vertical="top" wrapText="1"/>
    </xf>
    <xf numFmtId="0" fontId="31" fillId="7" borderId="0" xfId="0" applyFont="1" applyFill="1" applyBorder="1" applyAlignment="1" applyProtection="1">
      <alignment horizontal="center"/>
      <protection hidden="1"/>
    </xf>
    <xf numFmtId="0" fontId="31" fillId="4" borderId="0" xfId="0" applyFont="1" applyFill="1" applyBorder="1" applyAlignment="1">
      <alignment horizontal="center"/>
    </xf>
    <xf numFmtId="0" fontId="7" fillId="7" borderId="0" xfId="0" applyFont="1" applyFill="1" applyBorder="1" applyAlignment="1" applyProtection="1">
      <alignment horizontal="right"/>
      <protection hidden="1"/>
    </xf>
    <xf numFmtId="0" fontId="7" fillId="4" borderId="0" xfId="0" applyFont="1" applyFill="1" applyBorder="1" applyAlignment="1">
      <alignment horizontal="right"/>
    </xf>
    <xf numFmtId="0" fontId="32" fillId="7" borderId="0" xfId="0" quotePrefix="1" applyFont="1" applyFill="1" applyBorder="1" applyAlignment="1" applyProtection="1">
      <alignment horizontal="right"/>
      <protection hidden="1"/>
    </xf>
    <xf numFmtId="0" fontId="32" fillId="4" borderId="0" xfId="0" quotePrefix="1" applyFont="1" applyFill="1" applyBorder="1" applyAlignment="1">
      <alignment horizontal="right"/>
    </xf>
    <xf numFmtId="0" fontId="32" fillId="4" borderId="0" xfId="0" applyFont="1" applyFill="1" applyBorder="1" applyAlignment="1">
      <alignment horizontal="right"/>
    </xf>
    <xf numFmtId="164" fontId="30" fillId="7" borderId="0" xfId="1" applyNumberFormat="1" applyFont="1" applyFill="1" applyBorder="1" applyAlignment="1" applyProtection="1">
      <alignment horizontal="right" vertical="center" wrapText="1" indent="2"/>
      <protection hidden="1"/>
    </xf>
    <xf numFmtId="164" fontId="30" fillId="4" borderId="0" xfId="1" applyNumberFormat="1" applyFont="1" applyFill="1" applyBorder="1" applyAlignment="1">
      <alignment horizontal="right" vertical="center" wrapText="1" indent="2"/>
    </xf>
    <xf numFmtId="0" fontId="3" fillId="4" borderId="0" xfId="0" applyFont="1" applyFill="1" applyBorder="1" applyAlignment="1" applyProtection="1">
      <alignment horizontal="center" vertical="top" wrapText="1"/>
      <protection hidden="1"/>
    </xf>
    <xf numFmtId="43" fontId="2" fillId="4" borderId="0" xfId="1" applyFont="1" applyFill="1"/>
    <xf numFmtId="43" fontId="2" fillId="0" borderId="0" xfId="1" applyFont="1" applyFill="1"/>
    <xf numFmtId="43" fontId="26" fillId="0" borderId="32" xfId="1" applyFont="1" applyFill="1" applyBorder="1" applyAlignment="1">
      <alignment horizontal="center" wrapText="1"/>
    </xf>
    <xf numFmtId="43" fontId="25" fillId="0" borderId="32" xfId="1" applyFont="1" applyFill="1" applyBorder="1" applyAlignment="1">
      <alignment horizontal="center" wrapText="1"/>
    </xf>
    <xf numFmtId="43" fontId="25" fillId="0" borderId="33" xfId="1" applyFont="1" applyFill="1" applyBorder="1" applyAlignment="1">
      <alignment horizontal="center" vertical="center" wrapText="1"/>
    </xf>
    <xf numFmtId="43" fontId="25" fillId="0" borderId="34" xfId="1" applyFont="1" applyFill="1" applyBorder="1" applyAlignment="1">
      <alignment horizontal="center" vertical="top" wrapText="1"/>
    </xf>
    <xf numFmtId="43" fontId="12" fillId="8" borderId="32" xfId="1" applyFont="1" applyFill="1" applyBorder="1" applyAlignment="1">
      <alignment horizontal="center" wrapText="1"/>
    </xf>
    <xf numFmtId="43" fontId="12" fillId="8" borderId="0" xfId="1" applyFont="1" applyFill="1" applyBorder="1" applyAlignment="1">
      <alignment horizontal="center" wrapText="1"/>
    </xf>
    <xf numFmtId="0" fontId="12" fillId="6" borderId="4" xfId="0" applyFont="1" applyFill="1" applyBorder="1" applyAlignment="1">
      <alignment horizontal="center" vertical="center" wrapText="1"/>
    </xf>
    <xf numFmtId="0" fontId="9" fillId="8" borderId="0" xfId="0" applyFont="1" applyFill="1" applyAlignment="1">
      <alignment horizontal="center" vertical="center" wrapText="1"/>
    </xf>
    <xf numFmtId="0" fontId="6" fillId="10" borderId="1" xfId="0" applyFont="1" applyFill="1" applyBorder="1" applyAlignment="1">
      <alignment horizontal="left" vertical="center" wrapText="1" indent="3"/>
    </xf>
    <xf numFmtId="0" fontId="13" fillId="10" borderId="5" xfId="0" applyFont="1" applyFill="1" applyBorder="1" applyAlignment="1">
      <alignment horizontal="center" vertical="center" wrapText="1"/>
    </xf>
    <xf numFmtId="0" fontId="14" fillId="10" borderId="5" xfId="0" applyFont="1" applyFill="1" applyBorder="1" applyAlignment="1">
      <alignment vertical="center" wrapText="1"/>
    </xf>
    <xf numFmtId="0" fontId="14" fillId="10" borderId="6" xfId="0" applyFont="1" applyFill="1" applyBorder="1" applyAlignment="1">
      <alignment vertical="center" wrapText="1"/>
    </xf>
    <xf numFmtId="6" fontId="46" fillId="5" borderId="15" xfId="0" applyNumberFormat="1" applyFont="1" applyFill="1" applyBorder="1" applyAlignment="1">
      <alignment horizontal="center" vertical="center" wrapText="1"/>
    </xf>
    <xf numFmtId="43" fontId="46" fillId="5" borderId="16" xfId="1" applyFont="1" applyFill="1" applyBorder="1" applyAlignment="1">
      <alignment horizontal="center" vertical="center" wrapText="1"/>
    </xf>
    <xf numFmtId="6" fontId="46" fillId="5" borderId="16" xfId="0" applyNumberFormat="1" applyFont="1" applyFill="1" applyBorder="1" applyAlignment="1">
      <alignment horizontal="center" vertical="center" wrapText="1"/>
    </xf>
    <xf numFmtId="0" fontId="52" fillId="0" borderId="0" xfId="0" applyFont="1"/>
    <xf numFmtId="0" fontId="3" fillId="7" borderId="0" xfId="0" applyFont="1" applyFill="1" applyAlignment="1">
      <alignment horizontal="center" vertical="center" wrapText="1"/>
    </xf>
    <xf numFmtId="0" fontId="53" fillId="7" borderId="0" xfId="0" applyFont="1" applyFill="1" applyAlignment="1" applyProtection="1">
      <alignment vertical="top" wrapText="1"/>
      <protection hidden="1"/>
    </xf>
    <xf numFmtId="0" fontId="53" fillId="7" borderId="0" xfId="0" applyFont="1" applyFill="1" applyAlignment="1" applyProtection="1">
      <alignment horizontal="center" vertical="top" wrapText="1"/>
      <protection hidden="1"/>
    </xf>
    <xf numFmtId="0" fontId="53" fillId="7" borderId="0" xfId="0" applyFont="1" applyFill="1" applyAlignment="1">
      <alignment horizontal="center" vertical="center" wrapText="1"/>
    </xf>
    <xf numFmtId="43" fontId="53" fillId="0" borderId="0" xfId="1" applyFont="1"/>
    <xf numFmtId="0" fontId="53" fillId="0" borderId="0" xfId="0" applyFont="1"/>
    <xf numFmtId="164" fontId="19" fillId="7" borderId="0" xfId="1" applyNumberFormat="1" applyFont="1" applyFill="1" applyBorder="1" applyAlignment="1">
      <alignment horizontal="center" vertical="center" wrapText="1"/>
    </xf>
    <xf numFmtId="0" fontId="3" fillId="7" borderId="0" xfId="0" applyFont="1" applyFill="1"/>
    <xf numFmtId="0" fontId="53" fillId="7" borderId="0" xfId="0" applyFont="1" applyFill="1"/>
    <xf numFmtId="43" fontId="3" fillId="7" borderId="0" xfId="1" applyFont="1" applyFill="1"/>
    <xf numFmtId="0" fontId="6" fillId="7" borderId="0" xfId="0" applyFont="1" applyFill="1" applyBorder="1" applyAlignment="1">
      <alignment horizontal="center" vertical="center" wrapText="1"/>
    </xf>
    <xf numFmtId="0" fontId="14" fillId="7" borderId="0" xfId="0" applyFont="1" applyFill="1" applyBorder="1" applyAlignment="1">
      <alignment vertical="center" wrapText="1"/>
    </xf>
    <xf numFmtId="164" fontId="18" fillId="7" borderId="0" xfId="1" applyNumberFormat="1" applyFont="1" applyFill="1" applyBorder="1" applyAlignment="1">
      <alignment horizontal="left" vertical="center" wrapText="1" indent="8"/>
    </xf>
    <xf numFmtId="164" fontId="18" fillId="7" borderId="0" xfId="1" applyNumberFormat="1" applyFont="1" applyFill="1" applyBorder="1" applyAlignment="1">
      <alignment horizontal="center" vertical="center" wrapText="1"/>
    </xf>
    <xf numFmtId="164" fontId="21" fillId="7" borderId="0" xfId="1" applyNumberFormat="1" applyFont="1" applyFill="1" applyBorder="1" applyAlignment="1">
      <alignment horizontal="center" vertical="center" wrapText="1"/>
    </xf>
    <xf numFmtId="6" fontId="46" fillId="7" borderId="0" xfId="0" applyNumberFormat="1" applyFont="1" applyFill="1" applyBorder="1" applyAlignment="1">
      <alignment horizontal="center" vertical="center" wrapText="1"/>
    </xf>
    <xf numFmtId="0" fontId="23" fillId="7" borderId="0" xfId="2" applyNumberFormat="1" applyFont="1" applyFill="1" applyBorder="1" applyAlignment="1">
      <alignment horizontal="center" vertical="center" wrapText="1"/>
    </xf>
    <xf numFmtId="164" fontId="16" fillId="7" borderId="19" xfId="1" applyNumberFormat="1" applyFont="1" applyFill="1" applyBorder="1" applyAlignment="1" applyProtection="1">
      <alignment horizontal="center" vertical="center" wrapText="1"/>
      <protection locked="0" hidden="1"/>
    </xf>
    <xf numFmtId="164" fontId="54" fillId="7" borderId="19" xfId="1" applyNumberFormat="1" applyFont="1" applyFill="1" applyBorder="1" applyAlignment="1" applyProtection="1">
      <alignment horizontal="center" vertical="center" wrapText="1"/>
      <protection locked="0" hidden="1"/>
    </xf>
    <xf numFmtId="0" fontId="16" fillId="7" borderId="0" xfId="1" applyNumberFormat="1" applyFont="1" applyFill="1" applyBorder="1" applyAlignment="1" applyProtection="1">
      <alignment horizontal="center" vertical="top" wrapText="1"/>
      <protection hidden="1"/>
    </xf>
    <xf numFmtId="164" fontId="38" fillId="7" borderId="48" xfId="1" applyNumberFormat="1" applyFont="1" applyFill="1" applyBorder="1" applyAlignment="1" applyProtection="1">
      <alignment horizontal="left" vertical="center" wrapText="1" indent="9"/>
      <protection hidden="1"/>
    </xf>
    <xf numFmtId="164" fontId="38" fillId="7" borderId="48" xfId="1" applyNumberFormat="1" applyFont="1" applyFill="1" applyBorder="1" applyAlignment="1" applyProtection="1">
      <alignment horizontal="left" vertical="center" wrapText="1" indent="5"/>
      <protection hidden="1"/>
    </xf>
    <xf numFmtId="164" fontId="16" fillId="7" borderId="49" xfId="1" applyNumberFormat="1" applyFont="1" applyFill="1" applyBorder="1" applyAlignment="1" applyProtection="1">
      <alignment horizontal="right" vertical="center" wrapText="1" indent="2"/>
      <protection hidden="1"/>
    </xf>
    <xf numFmtId="43" fontId="26" fillId="4" borderId="0" xfId="1" applyFont="1" applyFill="1" applyAlignment="1">
      <alignment horizontal="center" vertical="top" wrapText="1"/>
    </xf>
    <xf numFmtId="43" fontId="2" fillId="4" borderId="31" xfId="1" applyFont="1" applyFill="1" applyBorder="1"/>
    <xf numFmtId="43" fontId="2" fillId="4" borderId="0" xfId="1" applyFont="1" applyFill="1" applyBorder="1"/>
    <xf numFmtId="43" fontId="26" fillId="4" borderId="34" xfId="1" applyFont="1" applyFill="1" applyBorder="1" applyAlignment="1">
      <alignment horizontal="center" vertical="top" wrapText="1"/>
    </xf>
    <xf numFmtId="43" fontId="26" fillId="4" borderId="34" xfId="1" applyFont="1" applyFill="1" applyBorder="1" applyAlignment="1">
      <alignment horizontal="center" vertical="center" wrapText="1"/>
    </xf>
    <xf numFmtId="43" fontId="26" fillId="4" borderId="31" xfId="1" applyFont="1" applyFill="1" applyBorder="1" applyAlignment="1">
      <alignment horizontal="center" vertical="top" wrapText="1"/>
    </xf>
    <xf numFmtId="0" fontId="2" fillId="4" borderId="0" xfId="1" applyNumberFormat="1" applyFont="1" applyFill="1" applyBorder="1" applyAlignment="1">
      <alignment horizontal="center" wrapText="1"/>
    </xf>
    <xf numFmtId="164" fontId="34" fillId="7" borderId="50" xfId="1" applyNumberFormat="1" applyFont="1" applyFill="1" applyBorder="1" applyAlignment="1" applyProtection="1">
      <alignment horizontal="left" vertical="center" wrapText="1" indent="5"/>
      <protection hidden="1"/>
    </xf>
    <xf numFmtId="164" fontId="54" fillId="7" borderId="50" xfId="1" applyNumberFormat="1" applyFont="1" applyFill="1" applyBorder="1" applyAlignment="1" applyProtection="1">
      <alignment horizontal="center" vertical="center" wrapText="1"/>
      <protection locked="0" hidden="1"/>
    </xf>
    <xf numFmtId="0" fontId="31" fillId="7" borderId="0" xfId="0" applyFont="1" applyFill="1" applyAlignment="1" applyProtection="1">
      <alignment horizontal="center"/>
      <protection hidden="1"/>
    </xf>
    <xf numFmtId="164" fontId="17" fillId="7" borderId="2" xfId="1" applyNumberFormat="1" applyFont="1" applyFill="1" applyBorder="1" applyAlignment="1">
      <alignment horizontal="center" vertical="center" wrapText="1"/>
    </xf>
    <xf numFmtId="164" fontId="49" fillId="7" borderId="43" xfId="1" applyNumberFormat="1" applyFont="1" applyFill="1" applyBorder="1" applyAlignment="1">
      <alignment horizontal="center" vertical="center" wrapText="1"/>
    </xf>
    <xf numFmtId="164" fontId="60" fillId="0" borderId="53" xfId="1" applyNumberFormat="1" applyFont="1" applyBorder="1" applyAlignment="1">
      <alignment horizontal="center" vertical="center" wrapText="1"/>
    </xf>
    <xf numFmtId="164" fontId="18" fillId="0" borderId="42" xfId="1" applyNumberFormat="1" applyFont="1" applyBorder="1" applyAlignment="1">
      <alignment horizontal="left" vertical="center" wrapText="1" indent="8"/>
    </xf>
    <xf numFmtId="164" fontId="18" fillId="0" borderId="43" xfId="1" applyNumberFormat="1" applyFont="1" applyBorder="1" applyAlignment="1">
      <alignment horizontal="center" vertical="center" wrapText="1"/>
    </xf>
    <xf numFmtId="164" fontId="48" fillId="3" borderId="19" xfId="1" applyNumberFormat="1" applyFont="1" applyFill="1" applyBorder="1" applyAlignment="1">
      <alignment horizontal="center" vertical="center" wrapText="1"/>
    </xf>
    <xf numFmtId="164" fontId="50" fillId="3" borderId="39" xfId="1" applyNumberFormat="1" applyFont="1" applyFill="1" applyBorder="1" applyAlignment="1">
      <alignment horizontal="center" vertical="center" wrapText="1"/>
    </xf>
    <xf numFmtId="164" fontId="50" fillId="3" borderId="19" xfId="1" applyNumberFormat="1" applyFont="1" applyFill="1" applyBorder="1" applyAlignment="1">
      <alignment horizontal="center" vertical="center" wrapText="1"/>
    </xf>
    <xf numFmtId="164" fontId="50" fillId="3" borderId="54" xfId="1" applyNumberFormat="1" applyFont="1" applyFill="1" applyBorder="1" applyAlignment="1">
      <alignment horizontal="center" vertical="center" wrapText="1"/>
    </xf>
    <xf numFmtId="164" fontId="48" fillId="7" borderId="56" xfId="1" applyNumberFormat="1" applyFont="1" applyFill="1" applyBorder="1" applyAlignment="1">
      <alignment horizontal="center" vertical="center" wrapText="1"/>
    </xf>
    <xf numFmtId="164" fontId="60" fillId="0" borderId="57" xfId="1" applyNumberFormat="1" applyFont="1" applyBorder="1" applyAlignment="1">
      <alignment horizontal="center" vertical="center" wrapText="1"/>
    </xf>
    <xf numFmtId="164" fontId="50" fillId="0" borderId="56" xfId="1" applyNumberFormat="1" applyFont="1" applyBorder="1" applyAlignment="1">
      <alignment horizontal="center" vertical="center" wrapText="1"/>
    </xf>
    <xf numFmtId="164" fontId="50" fillId="0" borderId="58" xfId="1" applyNumberFormat="1" applyFont="1" applyBorder="1" applyAlignment="1">
      <alignment horizontal="center" vertical="center" wrapText="1"/>
    </xf>
    <xf numFmtId="164" fontId="48" fillId="3" borderId="22" xfId="1" applyNumberFormat="1" applyFont="1" applyFill="1" applyBorder="1" applyAlignment="1">
      <alignment horizontal="center" vertical="center" wrapText="1"/>
    </xf>
    <xf numFmtId="164" fontId="50" fillId="3" borderId="0" xfId="1" applyNumberFormat="1" applyFont="1" applyFill="1" applyBorder="1" applyAlignment="1">
      <alignment horizontal="center" vertical="center" wrapText="1"/>
    </xf>
    <xf numFmtId="164" fontId="50" fillId="3" borderId="22" xfId="1" applyNumberFormat="1" applyFont="1" applyFill="1" applyBorder="1" applyAlignment="1">
      <alignment horizontal="center" vertical="center" wrapText="1"/>
    </xf>
    <xf numFmtId="164" fontId="50" fillId="3" borderId="41" xfId="1" applyNumberFormat="1" applyFont="1" applyFill="1" applyBorder="1" applyAlignment="1">
      <alignment horizontal="center" vertical="center" wrapText="1"/>
    </xf>
    <xf numFmtId="0" fontId="51" fillId="7" borderId="60" xfId="0" applyFont="1" applyFill="1" applyBorder="1" applyAlignment="1">
      <alignment horizontal="center" vertical="center" wrapText="1"/>
    </xf>
    <xf numFmtId="164" fontId="60" fillId="0" borderId="61" xfId="1" applyNumberFormat="1" applyFont="1" applyBorder="1" applyAlignment="1">
      <alignment horizontal="center" vertical="center" wrapText="1"/>
    </xf>
    <xf numFmtId="164" fontId="60" fillId="3" borderId="39" xfId="1" applyNumberFormat="1" applyFont="1" applyFill="1" applyBorder="1" applyAlignment="1">
      <alignment horizontal="center" vertical="center" wrapText="1"/>
    </xf>
    <xf numFmtId="164" fontId="48" fillId="7" borderId="22" xfId="1" applyNumberFormat="1" applyFont="1" applyFill="1" applyBorder="1" applyAlignment="1">
      <alignment horizontal="center" vertical="center" wrapText="1"/>
    </xf>
    <xf numFmtId="164" fontId="48" fillId="3" borderId="56" xfId="1" applyNumberFormat="1" applyFont="1" applyFill="1" applyBorder="1" applyAlignment="1">
      <alignment horizontal="center" vertical="center" wrapText="1"/>
    </xf>
    <xf numFmtId="164" fontId="50" fillId="3" borderId="57" xfId="1" applyNumberFormat="1" applyFont="1" applyFill="1" applyBorder="1" applyAlignment="1">
      <alignment horizontal="center" vertical="center" wrapText="1"/>
    </xf>
    <xf numFmtId="164" fontId="50" fillId="3" borderId="56" xfId="1" applyNumberFormat="1" applyFont="1" applyFill="1" applyBorder="1" applyAlignment="1">
      <alignment horizontal="center" vertical="center" wrapText="1"/>
    </xf>
    <xf numFmtId="164" fontId="50" fillId="3" borderId="58" xfId="1" applyNumberFormat="1" applyFont="1" applyFill="1" applyBorder="1" applyAlignment="1">
      <alignment horizontal="center" vertical="center" wrapText="1"/>
    </xf>
    <xf numFmtId="164" fontId="48" fillId="7" borderId="62" xfId="1" applyNumberFormat="1" applyFont="1" applyFill="1" applyBorder="1" applyAlignment="1">
      <alignment horizontal="center" vertical="center" wrapText="1"/>
    </xf>
    <xf numFmtId="164" fontId="49" fillId="7" borderId="42" xfId="1" applyNumberFormat="1" applyFont="1" applyFill="1" applyBorder="1" applyAlignment="1">
      <alignment horizontal="center" vertical="center" wrapText="1"/>
    </xf>
    <xf numFmtId="164" fontId="49" fillId="7" borderId="62" xfId="1" applyNumberFormat="1" applyFont="1" applyFill="1" applyBorder="1" applyAlignment="1">
      <alignment horizontal="center" vertical="center" wrapText="1"/>
    </xf>
    <xf numFmtId="164" fontId="48" fillId="3" borderId="64" xfId="1" applyNumberFormat="1" applyFont="1" applyFill="1" applyBorder="1" applyAlignment="1">
      <alignment horizontal="center" vertical="center" wrapText="1"/>
    </xf>
    <xf numFmtId="164" fontId="50" fillId="7" borderId="65" xfId="1" applyNumberFormat="1" applyFont="1" applyFill="1" applyBorder="1" applyAlignment="1">
      <alignment horizontal="center" vertical="center" wrapText="1"/>
    </xf>
    <xf numFmtId="164" fontId="50" fillId="7" borderId="66" xfId="1" applyNumberFormat="1" applyFont="1" applyFill="1" applyBorder="1" applyAlignment="1">
      <alignment horizontal="center" vertical="center" wrapText="1"/>
    </xf>
    <xf numFmtId="164" fontId="50" fillId="7" borderId="67" xfId="1" applyNumberFormat="1" applyFont="1" applyFill="1" applyBorder="1" applyAlignment="1">
      <alignment horizontal="center" vertical="center" wrapText="1"/>
    </xf>
    <xf numFmtId="164" fontId="48" fillId="3" borderId="66" xfId="1" applyNumberFormat="1" applyFont="1" applyFill="1" applyBorder="1" applyAlignment="1">
      <alignment horizontal="center" vertical="center" wrapText="1"/>
    </xf>
    <xf numFmtId="164" fontId="50" fillId="3" borderId="69" xfId="1" applyNumberFormat="1" applyFont="1" applyFill="1" applyBorder="1" applyAlignment="1">
      <alignment horizontal="center" vertical="center" wrapText="1"/>
    </xf>
    <xf numFmtId="164" fontId="50" fillId="3" borderId="70" xfId="1" applyNumberFormat="1" applyFont="1" applyFill="1" applyBorder="1" applyAlignment="1">
      <alignment horizontal="center" vertical="center" wrapText="1"/>
    </xf>
    <xf numFmtId="164" fontId="50" fillId="3" borderId="71" xfId="1" applyNumberFormat="1" applyFont="1" applyFill="1" applyBorder="1" applyAlignment="1">
      <alignment horizontal="center" vertical="center" wrapText="1"/>
    </xf>
    <xf numFmtId="164" fontId="50" fillId="7" borderId="42" xfId="1" applyNumberFormat="1" applyFont="1" applyFill="1" applyBorder="1" applyAlignment="1">
      <alignment horizontal="center" vertical="center" wrapText="1"/>
    </xf>
    <xf numFmtId="164" fontId="50" fillId="7" borderId="62" xfId="1" applyNumberFormat="1" applyFont="1" applyFill="1" applyBorder="1" applyAlignment="1">
      <alignment horizontal="center" vertical="center" wrapText="1"/>
    </xf>
    <xf numFmtId="164" fontId="50" fillId="7" borderId="43" xfId="1" applyNumberFormat="1" applyFont="1" applyFill="1" applyBorder="1" applyAlignment="1">
      <alignment horizontal="center" vertical="center" wrapText="1"/>
    </xf>
    <xf numFmtId="164" fontId="48" fillId="3" borderId="72" xfId="1" applyNumberFormat="1" applyFont="1" applyFill="1" applyBorder="1" applyAlignment="1">
      <alignment horizontal="center" vertical="center" wrapText="1"/>
    </xf>
    <xf numFmtId="164" fontId="48" fillId="7" borderId="19" xfId="1" applyNumberFormat="1" applyFont="1" applyFill="1" applyBorder="1" applyAlignment="1">
      <alignment horizontal="center" vertical="center" wrapText="1"/>
    </xf>
    <xf numFmtId="164" fontId="49" fillId="7" borderId="39" xfId="1" applyNumberFormat="1" applyFont="1" applyFill="1" applyBorder="1" applyAlignment="1">
      <alignment horizontal="center" vertical="center" wrapText="1"/>
    </xf>
    <xf numFmtId="164" fontId="49" fillId="7" borderId="19" xfId="1" applyNumberFormat="1" applyFont="1" applyFill="1" applyBorder="1" applyAlignment="1">
      <alignment horizontal="center" vertical="center" wrapText="1"/>
    </xf>
    <xf numFmtId="164" fontId="49" fillId="7" borderId="54" xfId="1" applyNumberFormat="1" applyFont="1" applyFill="1" applyBorder="1" applyAlignment="1">
      <alignment horizontal="center" vertical="center" wrapText="1"/>
    </xf>
    <xf numFmtId="164" fontId="50" fillId="7" borderId="0" xfId="1" applyNumberFormat="1" applyFont="1" applyFill="1" applyBorder="1" applyAlignment="1">
      <alignment horizontal="center" vertical="center" wrapText="1"/>
    </xf>
    <xf numFmtId="164" fontId="50" fillId="7" borderId="22" xfId="1" applyNumberFormat="1" applyFont="1" applyFill="1" applyBorder="1" applyAlignment="1">
      <alignment horizontal="center" vertical="center" wrapText="1"/>
    </xf>
    <xf numFmtId="164" fontId="50" fillId="7" borderId="41" xfId="1" applyNumberFormat="1" applyFont="1" applyFill="1" applyBorder="1" applyAlignment="1">
      <alignment horizontal="center" vertical="center" wrapText="1"/>
    </xf>
    <xf numFmtId="164" fontId="48" fillId="3" borderId="62" xfId="1" applyNumberFormat="1" applyFont="1" applyFill="1" applyBorder="1" applyAlignment="1">
      <alignment horizontal="center" vertical="center" wrapText="1"/>
    </xf>
    <xf numFmtId="164" fontId="50" fillId="3" borderId="42" xfId="1" applyNumberFormat="1" applyFont="1" applyFill="1" applyBorder="1" applyAlignment="1">
      <alignment horizontal="center" vertical="center" wrapText="1"/>
    </xf>
    <xf numFmtId="164" fontId="50" fillId="3" borderId="62" xfId="1" applyNumberFormat="1" applyFont="1" applyFill="1" applyBorder="1" applyAlignment="1">
      <alignment horizontal="center" vertical="center" wrapText="1"/>
    </xf>
    <xf numFmtId="164" fontId="50" fillId="3" borderId="43" xfId="1" applyNumberFormat="1" applyFont="1" applyFill="1" applyBorder="1" applyAlignment="1">
      <alignment horizontal="center" vertical="center" wrapText="1"/>
    </xf>
    <xf numFmtId="164" fontId="48" fillId="3" borderId="73" xfId="1" applyNumberFormat="1" applyFont="1" applyFill="1" applyBorder="1" applyAlignment="1">
      <alignment horizontal="center" vertical="center" wrapText="1"/>
    </xf>
    <xf numFmtId="164" fontId="60" fillId="3" borderId="11" xfId="1" applyNumberFormat="1" applyFont="1" applyFill="1" applyBorder="1" applyAlignment="1">
      <alignment horizontal="center" vertical="center" wrapText="1"/>
    </xf>
    <xf numFmtId="164" fontId="60" fillId="3" borderId="12" xfId="1" applyNumberFormat="1" applyFont="1" applyFill="1" applyBorder="1" applyAlignment="1">
      <alignment horizontal="center" vertical="center" wrapText="1"/>
    </xf>
    <xf numFmtId="164" fontId="60" fillId="7" borderId="2" xfId="1" applyNumberFormat="1" applyFont="1" applyFill="1" applyBorder="1" applyAlignment="1">
      <alignment horizontal="center" vertical="center" wrapText="1"/>
    </xf>
    <xf numFmtId="164" fontId="60" fillId="7" borderId="9" xfId="1" applyNumberFormat="1" applyFont="1" applyFill="1" applyBorder="1" applyAlignment="1">
      <alignment horizontal="center" vertical="center" wrapText="1"/>
    </xf>
    <xf numFmtId="164" fontId="60" fillId="3" borderId="14" xfId="1" applyNumberFormat="1" applyFont="1" applyFill="1" applyBorder="1" applyAlignment="1">
      <alignment horizontal="center" vertical="center" wrapText="1"/>
    </xf>
    <xf numFmtId="164" fontId="60" fillId="3" borderId="13" xfId="1" applyNumberFormat="1" applyFont="1" applyFill="1" applyBorder="1" applyAlignment="1">
      <alignment horizontal="center" vertical="center" wrapText="1"/>
    </xf>
    <xf numFmtId="0" fontId="36" fillId="3" borderId="62" xfId="0" applyFont="1" applyFill="1" applyBorder="1" applyAlignment="1">
      <alignment horizontal="left" vertical="center" wrapText="1"/>
    </xf>
    <xf numFmtId="164" fontId="60" fillId="3" borderId="51" xfId="1" applyNumberFormat="1" applyFont="1" applyFill="1" applyBorder="1" applyAlignment="1">
      <alignment horizontal="center" vertical="center" wrapText="1"/>
    </xf>
    <xf numFmtId="164" fontId="60" fillId="3" borderId="52" xfId="1" applyNumberFormat="1" applyFont="1" applyFill="1" applyBorder="1" applyAlignment="1">
      <alignment horizontal="center" vertical="center" wrapText="1"/>
    </xf>
    <xf numFmtId="0" fontId="16" fillId="7" borderId="0" xfId="0" applyFont="1" applyFill="1" applyBorder="1" applyAlignment="1">
      <alignment horizontal="left" vertical="center" wrapText="1" indent="6"/>
    </xf>
    <xf numFmtId="164" fontId="18" fillId="7" borderId="2" xfId="1" applyNumberFormat="1" applyFont="1" applyFill="1" applyBorder="1" applyAlignment="1">
      <alignment horizontal="left" vertical="center" wrapText="1" indent="8"/>
    </xf>
    <xf numFmtId="164" fontId="18" fillId="7" borderId="74" xfId="1" applyNumberFormat="1" applyFont="1" applyFill="1" applyBorder="1" applyAlignment="1">
      <alignment horizontal="center" vertical="center" wrapText="1"/>
    </xf>
    <xf numFmtId="164" fontId="3" fillId="7" borderId="0" xfId="1" applyNumberFormat="1" applyFont="1" applyFill="1"/>
    <xf numFmtId="164" fontId="18" fillId="7" borderId="43" xfId="1" applyNumberFormat="1" applyFont="1" applyFill="1" applyBorder="1" applyAlignment="1">
      <alignment horizontal="center" vertical="center" wrapText="1"/>
    </xf>
    <xf numFmtId="0" fontId="3" fillId="7" borderId="0" xfId="0" applyFont="1" applyFill="1" applyBorder="1"/>
    <xf numFmtId="164" fontId="17" fillId="7" borderId="0" xfId="1" applyNumberFormat="1" applyFont="1" applyFill="1" applyBorder="1" applyAlignment="1">
      <alignment horizontal="center" vertical="center" wrapText="1"/>
    </xf>
    <xf numFmtId="0" fontId="6" fillId="7" borderId="0" xfId="0" applyFont="1" applyFill="1" applyBorder="1" applyAlignment="1">
      <alignment horizontal="left" vertical="center" wrapText="1" indent="3"/>
    </xf>
    <xf numFmtId="164" fontId="18" fillId="7" borderId="42" xfId="1" applyNumberFormat="1" applyFont="1" applyFill="1" applyBorder="1" applyAlignment="1">
      <alignment horizontal="center" vertical="center" wrapText="1"/>
    </xf>
    <xf numFmtId="0" fontId="61" fillId="7" borderId="0" xfId="0" applyFont="1" applyFill="1" applyAlignment="1" applyProtection="1">
      <alignment horizontal="center"/>
      <protection hidden="1"/>
    </xf>
    <xf numFmtId="0" fontId="6" fillId="4" borderId="36" xfId="0" applyFont="1" applyFill="1" applyBorder="1" applyAlignment="1">
      <alignment horizontal="left" vertical="center" wrapText="1" indent="3"/>
    </xf>
    <xf numFmtId="0" fontId="46" fillId="5" borderId="75" xfId="0" applyFont="1" applyFill="1" applyBorder="1" applyAlignment="1">
      <alignment horizontal="left" vertical="center" wrapText="1" indent="1"/>
    </xf>
    <xf numFmtId="6" fontId="46" fillId="5" borderId="76" xfId="0" applyNumberFormat="1" applyFont="1" applyFill="1" applyBorder="1" applyAlignment="1">
      <alignment horizontal="center" vertical="center" wrapText="1"/>
    </xf>
    <xf numFmtId="0" fontId="46" fillId="5" borderId="77" xfId="0" applyFont="1" applyFill="1" applyBorder="1" applyAlignment="1">
      <alignment horizontal="left" vertical="center" wrapText="1" indent="1"/>
    </xf>
    <xf numFmtId="6" fontId="46" fillId="5" borderId="78" xfId="0" applyNumberFormat="1" applyFont="1" applyFill="1" applyBorder="1" applyAlignment="1">
      <alignment horizontal="center" vertical="center" wrapText="1"/>
    </xf>
    <xf numFmtId="0" fontId="16" fillId="3" borderId="7" xfId="0" applyFont="1" applyFill="1" applyBorder="1" applyAlignment="1">
      <alignment horizontal="left" vertical="top" wrapText="1" indent="6"/>
    </xf>
    <xf numFmtId="0" fontId="16" fillId="3" borderId="8" xfId="0" applyFont="1" applyFill="1" applyBorder="1" applyAlignment="1">
      <alignment horizontal="left" vertical="top" wrapText="1" indent="6"/>
    </xf>
    <xf numFmtId="0" fontId="16" fillId="3" borderId="10" xfId="0" applyFont="1" applyFill="1" applyBorder="1" applyAlignment="1">
      <alignment horizontal="left" vertical="top" wrapText="1" indent="6"/>
    </xf>
    <xf numFmtId="0" fontId="15" fillId="3" borderId="8" xfId="0" applyFont="1" applyFill="1" applyBorder="1" applyAlignment="1">
      <alignment horizontal="left" vertical="center" wrapText="1" indent="6"/>
    </xf>
    <xf numFmtId="164" fontId="17" fillId="3" borderId="66" xfId="1" applyNumberFormat="1" applyFont="1" applyFill="1" applyBorder="1" applyAlignment="1">
      <alignment horizontal="center" vertical="center" wrapText="1"/>
    </xf>
    <xf numFmtId="164" fontId="17" fillId="7" borderId="70" xfId="1" applyNumberFormat="1" applyFont="1" applyFill="1" applyBorder="1" applyAlignment="1">
      <alignment horizontal="center" vertical="center" wrapText="1"/>
    </xf>
    <xf numFmtId="164" fontId="17" fillId="7" borderId="62" xfId="1" applyNumberFormat="1" applyFont="1" applyFill="1" applyBorder="1" applyAlignment="1">
      <alignment horizontal="center" vertical="center" wrapText="1"/>
    </xf>
    <xf numFmtId="164" fontId="18" fillId="3" borderId="65" xfId="1" applyNumberFormat="1" applyFont="1" applyFill="1" applyBorder="1" applyAlignment="1">
      <alignment horizontal="center" vertical="center" wrapText="1"/>
    </xf>
    <xf numFmtId="164" fontId="18" fillId="0" borderId="0" xfId="1" applyNumberFormat="1" applyFont="1" applyBorder="1" applyAlignment="1">
      <alignment horizontal="left" vertical="center" wrapText="1" indent="8"/>
    </xf>
    <xf numFmtId="164" fontId="18" fillId="3" borderId="58" xfId="1" applyNumberFormat="1" applyFont="1" applyFill="1" applyBorder="1" applyAlignment="1">
      <alignment horizontal="center" vertical="center" wrapText="1"/>
    </xf>
    <xf numFmtId="164" fontId="18" fillId="0" borderId="41" xfId="1" applyNumberFormat="1" applyFont="1" applyBorder="1" applyAlignment="1">
      <alignment horizontal="center" vertical="center" wrapText="1"/>
    </xf>
    <xf numFmtId="164" fontId="18" fillId="3" borderId="41" xfId="1" applyNumberFormat="1" applyFont="1" applyFill="1" applyBorder="1" applyAlignment="1">
      <alignment horizontal="center" vertical="center" wrapText="1"/>
    </xf>
    <xf numFmtId="164" fontId="18" fillId="3" borderId="71" xfId="1" applyNumberFormat="1" applyFont="1" applyFill="1" applyBorder="1" applyAlignment="1">
      <alignment horizontal="center" vertical="center" wrapText="1"/>
    </xf>
    <xf numFmtId="164" fontId="18" fillId="3" borderId="66" xfId="1" applyNumberFormat="1" applyFont="1" applyFill="1" applyBorder="1" applyAlignment="1">
      <alignment horizontal="center" vertical="center" wrapText="1"/>
    </xf>
    <xf numFmtId="164" fontId="18" fillId="0" borderId="22" xfId="1" applyNumberFormat="1" applyFont="1" applyBorder="1" applyAlignment="1">
      <alignment horizontal="left" vertical="center" wrapText="1" indent="8"/>
    </xf>
    <xf numFmtId="164" fontId="18" fillId="0" borderId="62" xfId="1" applyNumberFormat="1" applyFont="1" applyBorder="1" applyAlignment="1">
      <alignment horizontal="left" vertical="center" wrapText="1" indent="8"/>
    </xf>
    <xf numFmtId="0" fontId="5" fillId="5" borderId="74" xfId="0" applyFont="1" applyFill="1" applyBorder="1" applyAlignment="1">
      <alignment horizontal="center" vertical="center" wrapText="1"/>
    </xf>
    <xf numFmtId="0" fontId="6" fillId="12" borderId="62" xfId="0" applyFont="1" applyFill="1" applyBorder="1" applyAlignment="1">
      <alignment horizontal="center" vertical="center" wrapText="1"/>
    </xf>
    <xf numFmtId="0" fontId="6" fillId="13" borderId="40" xfId="0" applyFont="1" applyFill="1" applyBorder="1" applyAlignment="1">
      <alignment horizontal="center" vertical="center" wrapText="1"/>
    </xf>
    <xf numFmtId="0" fontId="6" fillId="8" borderId="62" xfId="0" applyFont="1" applyFill="1" applyBorder="1" applyAlignment="1">
      <alignment horizontal="center" vertical="center" wrapText="1"/>
    </xf>
    <xf numFmtId="164" fontId="21" fillId="7" borderId="42" xfId="1" applyNumberFormat="1" applyFont="1" applyFill="1" applyBorder="1" applyAlignment="1">
      <alignment horizontal="center" vertical="center" wrapText="1"/>
    </xf>
    <xf numFmtId="164" fontId="21" fillId="7" borderId="43" xfId="1" applyNumberFormat="1" applyFont="1" applyFill="1" applyBorder="1" applyAlignment="1">
      <alignment horizontal="center" vertical="center" wrapText="1"/>
    </xf>
    <xf numFmtId="164" fontId="21" fillId="7" borderId="62" xfId="1" applyNumberFormat="1" applyFont="1" applyFill="1" applyBorder="1" applyAlignment="1">
      <alignment horizontal="center" vertical="center" wrapText="1"/>
    </xf>
    <xf numFmtId="164" fontId="17" fillId="3" borderId="64" xfId="1" applyNumberFormat="1" applyFont="1" applyFill="1" applyBorder="1" applyAlignment="1">
      <alignment horizontal="center" vertical="center" wrapText="1"/>
    </xf>
    <xf numFmtId="164" fontId="17" fillId="7" borderId="22" xfId="1" applyNumberFormat="1" applyFont="1" applyFill="1" applyBorder="1" applyAlignment="1">
      <alignment horizontal="center" vertical="center" wrapText="1"/>
    </xf>
    <xf numFmtId="164" fontId="18" fillId="3" borderId="79" xfId="1" applyNumberFormat="1" applyFont="1" applyFill="1" applyBorder="1" applyAlignment="1">
      <alignment horizontal="center" vertical="center" wrapText="1"/>
    </xf>
    <xf numFmtId="164" fontId="18" fillId="3" borderId="80" xfId="1" applyNumberFormat="1" applyFont="1" applyFill="1" applyBorder="1" applyAlignment="1">
      <alignment horizontal="center" vertical="center" wrapText="1"/>
    </xf>
    <xf numFmtId="164" fontId="18" fillId="7" borderId="67" xfId="1" applyNumberFormat="1" applyFont="1" applyFill="1" applyBorder="1" applyAlignment="1">
      <alignment horizontal="center" vertical="center" wrapText="1"/>
    </xf>
    <xf numFmtId="164" fontId="18" fillId="3" borderId="64" xfId="1" applyNumberFormat="1" applyFont="1" applyFill="1" applyBorder="1" applyAlignment="1">
      <alignment horizontal="center" vertical="center" wrapText="1"/>
    </xf>
    <xf numFmtId="164" fontId="18" fillId="7" borderId="22" xfId="1" applyNumberFormat="1" applyFont="1" applyFill="1" applyBorder="1" applyAlignment="1">
      <alignment horizontal="center" vertical="center" wrapText="1"/>
    </xf>
    <xf numFmtId="164" fontId="18" fillId="7" borderId="62" xfId="1" applyNumberFormat="1" applyFont="1" applyFill="1" applyBorder="1" applyAlignment="1">
      <alignment horizontal="center" vertical="center" wrapText="1"/>
    </xf>
    <xf numFmtId="164" fontId="17" fillId="3" borderId="81" xfId="1" applyNumberFormat="1" applyFont="1" applyFill="1" applyBorder="1" applyAlignment="1">
      <alignment horizontal="center" vertical="center" wrapText="1"/>
    </xf>
    <xf numFmtId="164" fontId="20" fillId="3" borderId="79" xfId="1" applyNumberFormat="1" applyFont="1" applyFill="1" applyBorder="1" applyAlignment="1">
      <alignment horizontal="center" vertical="center" wrapText="1"/>
    </xf>
    <xf numFmtId="164" fontId="20" fillId="7" borderId="0" xfId="1" applyNumberFormat="1" applyFont="1" applyFill="1" applyBorder="1" applyAlignment="1">
      <alignment horizontal="center" vertical="center" wrapText="1"/>
    </xf>
    <xf numFmtId="164" fontId="20" fillId="3" borderId="65" xfId="1" applyNumberFormat="1" applyFont="1" applyFill="1" applyBorder="1" applyAlignment="1">
      <alignment horizontal="center" vertical="center" wrapText="1"/>
    </xf>
    <xf numFmtId="164" fontId="20" fillId="3" borderId="80" xfId="1" applyNumberFormat="1" applyFont="1" applyFill="1" applyBorder="1" applyAlignment="1">
      <alignment horizontal="center" vertical="center" wrapText="1"/>
    </xf>
    <xf numFmtId="164" fontId="20" fillId="7" borderId="41" xfId="1" applyNumberFormat="1" applyFont="1" applyFill="1" applyBorder="1" applyAlignment="1">
      <alignment horizontal="center" vertical="center" wrapText="1"/>
    </xf>
    <xf numFmtId="164" fontId="20" fillId="3" borderId="67" xfId="1" applyNumberFormat="1" applyFont="1" applyFill="1" applyBorder="1" applyAlignment="1">
      <alignment horizontal="center" vertical="center" wrapText="1"/>
    </xf>
    <xf numFmtId="164" fontId="20" fillId="3" borderId="64" xfId="1" applyNumberFormat="1" applyFont="1" applyFill="1" applyBorder="1" applyAlignment="1">
      <alignment horizontal="center" vertical="center" wrapText="1"/>
    </xf>
    <xf numFmtId="164" fontId="20" fillId="7" borderId="22" xfId="1" applyNumberFormat="1" applyFont="1" applyFill="1" applyBorder="1" applyAlignment="1">
      <alignment horizontal="center" vertical="center" wrapText="1"/>
    </xf>
    <xf numFmtId="164" fontId="20" fillId="3" borderId="66" xfId="1" applyNumberFormat="1" applyFont="1" applyFill="1" applyBorder="1" applyAlignment="1">
      <alignment horizontal="center" vertical="center" wrapText="1"/>
    </xf>
    <xf numFmtId="164" fontId="20" fillId="3" borderId="81" xfId="1" applyNumberFormat="1" applyFont="1" applyFill="1" applyBorder="1" applyAlignment="1">
      <alignment horizontal="center" vertical="center" wrapText="1"/>
    </xf>
    <xf numFmtId="0" fontId="16" fillId="3" borderId="7" xfId="0" applyFont="1" applyFill="1" applyBorder="1" applyAlignment="1">
      <alignment horizontal="left" vertical="center" wrapText="1"/>
    </xf>
    <xf numFmtId="0" fontId="16" fillId="7" borderId="55" xfId="0" applyFont="1" applyFill="1" applyBorder="1" applyAlignment="1">
      <alignment horizontal="left" vertical="center" wrapText="1"/>
    </xf>
    <xf numFmtId="0" fontId="16" fillId="3" borderId="8" xfId="0" applyFont="1" applyFill="1" applyBorder="1" applyAlignment="1">
      <alignment horizontal="left" vertical="center" wrapText="1"/>
    </xf>
    <xf numFmtId="0" fontId="16" fillId="7" borderId="59" xfId="0" applyFont="1" applyFill="1" applyBorder="1" applyAlignment="1">
      <alignment horizontal="left" vertical="center" wrapText="1"/>
    </xf>
    <xf numFmtId="0" fontId="16" fillId="7" borderId="8" xfId="0" applyFont="1" applyFill="1" applyBorder="1" applyAlignment="1">
      <alignment horizontal="left" vertical="center" wrapText="1"/>
    </xf>
    <xf numFmtId="0" fontId="16" fillId="3" borderId="55" xfId="0" applyFont="1" applyFill="1" applyBorder="1" applyAlignment="1">
      <alignment horizontal="left" vertical="center" wrapText="1"/>
    </xf>
    <xf numFmtId="0" fontId="16" fillId="7" borderId="10" xfId="0" applyFont="1" applyFill="1" applyBorder="1" applyAlignment="1">
      <alignment horizontal="left" vertical="center" wrapText="1"/>
    </xf>
    <xf numFmtId="0" fontId="16" fillId="3" borderId="63" xfId="0" applyFont="1" applyFill="1" applyBorder="1" applyAlignment="1">
      <alignment horizontal="left" vertical="center" wrapText="1"/>
    </xf>
    <xf numFmtId="0" fontId="16" fillId="3" borderId="68"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6" fillId="7" borderId="7"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62" fillId="3" borderId="8" xfId="0" applyFont="1" applyFill="1" applyBorder="1" applyAlignment="1">
      <alignment horizontal="left" vertical="top" wrapText="1" indent="9"/>
    </xf>
    <xf numFmtId="0" fontId="62" fillId="3" borderId="10" xfId="0" applyFont="1" applyFill="1" applyBorder="1" applyAlignment="1">
      <alignment horizontal="left" vertical="top" wrapText="1" indent="9"/>
    </xf>
    <xf numFmtId="0" fontId="3" fillId="7" borderId="0" xfId="0" applyFont="1" applyFill="1" applyAlignment="1">
      <alignment horizontal="left" indent="1"/>
    </xf>
    <xf numFmtId="0" fontId="47" fillId="0" borderId="0" xfId="0" applyFont="1" applyAlignment="1">
      <alignment horizontal="left" vertical="center" wrapText="1" indent="1"/>
    </xf>
    <xf numFmtId="0" fontId="47" fillId="0" borderId="0" xfId="0" applyFont="1" applyAlignment="1">
      <alignment horizontal="left" vertical="top" wrapText="1" indent="1"/>
    </xf>
    <xf numFmtId="164" fontId="18" fillId="0" borderId="41" xfId="1" applyNumberFormat="1" applyFont="1" applyBorder="1" applyAlignment="1">
      <alignment horizontal="left" vertical="center" wrapText="1" indent="8"/>
    </xf>
    <xf numFmtId="0" fontId="15" fillId="3" borderId="10" xfId="0" applyFont="1" applyFill="1" applyBorder="1" applyAlignment="1">
      <alignment horizontal="left" vertical="center" wrapText="1" indent="6"/>
    </xf>
    <xf numFmtId="0" fontId="4" fillId="11" borderId="82" xfId="0" applyFont="1" applyFill="1" applyBorder="1" applyAlignment="1">
      <alignment horizontal="left" vertical="center" wrapText="1" indent="1"/>
    </xf>
    <xf numFmtId="0" fontId="9" fillId="11" borderId="83" xfId="0" applyFont="1" applyFill="1" applyBorder="1" applyAlignment="1">
      <alignment horizontal="center" vertical="center" wrapText="1"/>
    </xf>
    <xf numFmtId="6" fontId="22" fillId="11" borderId="83" xfId="0" applyNumberFormat="1" applyFont="1" applyFill="1" applyBorder="1" applyAlignment="1">
      <alignment horizontal="center" vertical="center" wrapText="1"/>
    </xf>
    <xf numFmtId="6" fontId="22" fillId="11" borderId="84" xfId="0" applyNumberFormat="1" applyFont="1" applyFill="1" applyBorder="1" applyAlignment="1">
      <alignment horizontal="center" vertical="center" wrapText="1"/>
    </xf>
    <xf numFmtId="164" fontId="60" fillId="3" borderId="5" xfId="1" applyNumberFormat="1" applyFont="1" applyFill="1" applyBorder="1" applyAlignment="1">
      <alignment horizontal="center" vertical="center" wrapText="1"/>
    </xf>
    <xf numFmtId="164" fontId="60" fillId="3" borderId="72" xfId="1" applyNumberFormat="1" applyFont="1" applyFill="1" applyBorder="1" applyAlignment="1">
      <alignment horizontal="center" vertical="center" wrapText="1"/>
    </xf>
    <xf numFmtId="164" fontId="50" fillId="3" borderId="6" xfId="1" applyNumberFormat="1" applyFont="1" applyFill="1" applyBorder="1" applyAlignment="1">
      <alignment horizontal="center" vertical="center" wrapText="1"/>
    </xf>
    <xf numFmtId="0" fontId="16" fillId="7" borderId="87" xfId="0" applyFont="1" applyFill="1" applyBorder="1" applyAlignment="1">
      <alignment horizontal="left" vertical="center" wrapText="1"/>
    </xf>
    <xf numFmtId="164" fontId="48" fillId="7" borderId="50" xfId="1" applyNumberFormat="1" applyFont="1" applyFill="1" applyBorder="1" applyAlignment="1">
      <alignment horizontal="center" vertical="center" wrapText="1"/>
    </xf>
    <xf numFmtId="0" fontId="3" fillId="7" borderId="0" xfId="0" applyFont="1" applyFill="1" applyBorder="1" applyAlignment="1" applyProtection="1">
      <alignment vertical="top" wrapText="1"/>
      <protection hidden="1"/>
    </xf>
    <xf numFmtId="0" fontId="8" fillId="7" borderId="0" xfId="0" applyFont="1" applyFill="1" applyBorder="1" applyAlignment="1" applyProtection="1">
      <alignment horizontal="center"/>
      <protection hidden="1"/>
    </xf>
    <xf numFmtId="0" fontId="39" fillId="7" borderId="0" xfId="0" applyFont="1" applyFill="1" applyBorder="1" applyAlignment="1" applyProtection="1">
      <alignment horizontal="right" vertical="center"/>
      <protection hidden="1"/>
    </xf>
    <xf numFmtId="0" fontId="36" fillId="7" borderId="0" xfId="0" quotePrefix="1" applyFont="1" applyFill="1" applyBorder="1" applyAlignment="1" applyProtection="1">
      <alignment horizontal="right" vertical="center"/>
      <protection locked="0" hidden="1"/>
    </xf>
    <xf numFmtId="0" fontId="36" fillId="7" borderId="0" xfId="0" quotePrefix="1" applyFont="1" applyFill="1" applyBorder="1" applyAlignment="1" applyProtection="1">
      <alignment horizontal="right" vertical="center"/>
      <protection hidden="1"/>
    </xf>
    <xf numFmtId="0" fontId="36" fillId="7" borderId="0" xfId="0" applyFont="1" applyFill="1" applyBorder="1" applyAlignment="1" applyProtection="1">
      <alignment horizontal="right" vertical="center"/>
      <protection hidden="1"/>
    </xf>
    <xf numFmtId="0" fontId="32" fillId="7" borderId="0" xfId="0" applyFont="1" applyFill="1" applyBorder="1" applyAlignment="1" applyProtection="1">
      <alignment horizontal="right" vertical="center"/>
      <protection hidden="1"/>
    </xf>
    <xf numFmtId="164" fontId="35" fillId="5" borderId="47" xfId="1" applyNumberFormat="1" applyFont="1" applyFill="1" applyBorder="1" applyAlignment="1" applyProtection="1">
      <alignment horizontal="right" vertical="center" wrapText="1"/>
      <protection hidden="1"/>
    </xf>
    <xf numFmtId="0" fontId="6" fillId="4" borderId="36" xfId="0" applyFont="1" applyFill="1" applyBorder="1" applyAlignment="1" applyProtection="1">
      <alignment horizontal="left" vertical="center" wrapText="1"/>
      <protection hidden="1"/>
    </xf>
    <xf numFmtId="0" fontId="15" fillId="7" borderId="41" xfId="0" applyFont="1" applyFill="1" applyBorder="1" applyAlignment="1" applyProtection="1">
      <alignment horizontal="left" vertical="center" wrapText="1"/>
      <protection hidden="1"/>
    </xf>
    <xf numFmtId="0" fontId="15" fillId="7" borderId="43" xfId="0" applyFont="1" applyFill="1" applyBorder="1" applyAlignment="1" applyProtection="1">
      <alignment horizontal="left" vertical="center" wrapText="1"/>
      <protection hidden="1"/>
    </xf>
    <xf numFmtId="0" fontId="15" fillId="7" borderId="39" xfId="0" applyFont="1" applyFill="1" applyBorder="1" applyAlignment="1" applyProtection="1">
      <alignment horizontal="left" vertical="center" wrapText="1"/>
      <protection hidden="1"/>
    </xf>
    <xf numFmtId="0" fontId="6" fillId="4" borderId="44" xfId="0" applyFont="1" applyFill="1" applyBorder="1" applyAlignment="1" applyProtection="1">
      <alignment horizontal="left" vertical="center" wrapText="1"/>
      <protection hidden="1"/>
    </xf>
    <xf numFmtId="164" fontId="16" fillId="7" borderId="21" xfId="1" applyNumberFormat="1" applyFont="1" applyFill="1" applyBorder="1" applyAlignment="1" applyProtection="1">
      <alignment horizontal="right" vertical="center" wrapText="1"/>
      <protection locked="0" hidden="1"/>
    </xf>
    <xf numFmtId="164" fontId="37" fillId="7" borderId="21" xfId="1" applyNumberFormat="1" applyFont="1" applyFill="1" applyBorder="1" applyAlignment="1" applyProtection="1">
      <alignment horizontal="right" vertical="center" wrapText="1"/>
      <protection hidden="1"/>
    </xf>
    <xf numFmtId="164" fontId="16" fillId="7" borderId="21" xfId="1" applyNumberFormat="1" applyFont="1" applyFill="1" applyBorder="1" applyAlignment="1" applyProtection="1">
      <alignment horizontal="right" vertical="center" wrapText="1"/>
      <protection hidden="1"/>
    </xf>
    <xf numFmtId="164" fontId="33" fillId="7" borderId="19" xfId="1" applyNumberFormat="1" applyFont="1" applyFill="1" applyBorder="1" applyAlignment="1" applyProtection="1">
      <alignment horizontal="left" vertical="center" wrapText="1"/>
      <protection hidden="1"/>
    </xf>
    <xf numFmtId="164" fontId="16" fillId="7" borderId="20" xfId="1" applyNumberFormat="1" applyFont="1" applyFill="1" applyBorder="1" applyAlignment="1" applyProtection="1">
      <alignment horizontal="right" vertical="center" wrapText="1"/>
      <protection locked="0" hidden="1"/>
    </xf>
    <xf numFmtId="164" fontId="37" fillId="7" borderId="20" xfId="1" applyNumberFormat="1" applyFont="1" applyFill="1" applyBorder="1" applyAlignment="1" applyProtection="1">
      <alignment horizontal="right" vertical="center" wrapText="1"/>
      <protection hidden="1"/>
    </xf>
    <xf numFmtId="164" fontId="16" fillId="7" borderId="23" xfId="1" applyNumberFormat="1" applyFont="1" applyFill="1" applyBorder="1" applyAlignment="1" applyProtection="1">
      <alignment horizontal="right" vertical="center" wrapText="1"/>
      <protection locked="0" hidden="1"/>
    </xf>
    <xf numFmtId="43" fontId="53" fillId="0" borderId="0" xfId="1" applyFont="1" applyFill="1" applyAlignment="1">
      <alignment horizontal="center" vertical="top" wrapText="1"/>
    </xf>
    <xf numFmtId="43" fontId="53" fillId="0" borderId="0" xfId="1" applyFont="1" applyFill="1" applyAlignment="1">
      <alignment horizontal="center" wrapText="1"/>
    </xf>
    <xf numFmtId="43" fontId="65" fillId="8" borderId="32" xfId="1" applyFont="1" applyFill="1" applyBorder="1" applyAlignment="1">
      <alignment horizontal="center" wrapText="1"/>
    </xf>
    <xf numFmtId="43" fontId="65" fillId="8" borderId="0" xfId="1" applyFont="1" applyFill="1" applyBorder="1" applyAlignment="1">
      <alignment horizontal="center" wrapText="1"/>
    </xf>
    <xf numFmtId="43" fontId="55" fillId="0" borderId="0" xfId="1" applyFont="1" applyFill="1" applyBorder="1"/>
    <xf numFmtId="43" fontId="53" fillId="0" borderId="32" xfId="1" applyFont="1" applyFill="1" applyBorder="1" applyAlignment="1">
      <alignment horizontal="center" wrapText="1"/>
    </xf>
    <xf numFmtId="43" fontId="55" fillId="0" borderId="31" xfId="1" applyFont="1" applyFill="1" applyBorder="1"/>
    <xf numFmtId="43" fontId="53" fillId="4" borderId="34" xfId="1" applyFont="1" applyFill="1" applyBorder="1" applyAlignment="1">
      <alignment horizontal="center" vertical="top" wrapText="1"/>
    </xf>
    <xf numFmtId="43" fontId="53" fillId="0" borderId="31" xfId="1" applyFont="1" applyFill="1" applyBorder="1" applyAlignment="1">
      <alignment horizontal="center" vertical="center" wrapText="1"/>
    </xf>
    <xf numFmtId="43" fontId="53" fillId="0" borderId="31" xfId="1" applyFont="1" applyFill="1" applyBorder="1" applyAlignment="1">
      <alignment horizontal="center" vertical="top" wrapText="1"/>
    </xf>
    <xf numFmtId="0" fontId="55" fillId="4" borderId="0" xfId="1" applyNumberFormat="1" applyFont="1" applyFill="1" applyBorder="1" applyAlignment="1">
      <alignment horizontal="center" wrapText="1"/>
    </xf>
    <xf numFmtId="43" fontId="55" fillId="0" borderId="0" xfId="1" applyFont="1" applyFill="1"/>
    <xf numFmtId="43" fontId="53" fillId="0" borderId="31" xfId="1" applyFont="1" applyFill="1" applyBorder="1" applyAlignment="1">
      <alignment horizontal="center" wrapText="1"/>
    </xf>
    <xf numFmtId="164" fontId="44" fillId="5" borderId="6" xfId="1" applyNumberFormat="1" applyFont="1" applyFill="1" applyBorder="1" applyAlignment="1" applyProtection="1">
      <alignment horizontal="right" vertical="top" wrapText="1"/>
      <protection hidden="1"/>
    </xf>
    <xf numFmtId="0" fontId="16" fillId="7" borderId="0" xfId="1" applyNumberFormat="1" applyFont="1" applyFill="1" applyBorder="1" applyAlignment="1" applyProtection="1">
      <alignment horizontal="center" vertical="top" wrapText="1"/>
      <protection hidden="1"/>
    </xf>
    <xf numFmtId="0" fontId="31" fillId="7" borderId="0" xfId="0" applyFont="1" applyFill="1" applyAlignment="1" applyProtection="1">
      <alignment horizontal="center"/>
      <protection hidden="1"/>
    </xf>
    <xf numFmtId="0" fontId="35" fillId="5" borderId="45" xfId="0" applyFont="1" applyFill="1" applyBorder="1" applyAlignment="1" applyProtection="1">
      <alignment horizontal="left" vertical="center" wrapText="1"/>
      <protection hidden="1"/>
    </xf>
    <xf numFmtId="0" fontId="35" fillId="5" borderId="46" xfId="0" applyFont="1" applyFill="1" applyBorder="1" applyAlignment="1" applyProtection="1">
      <alignment horizontal="left" vertical="center" wrapText="1"/>
      <protection hidden="1"/>
    </xf>
    <xf numFmtId="0" fontId="15" fillId="0" borderId="8" xfId="0" applyFont="1" applyFill="1" applyBorder="1" applyAlignment="1" applyProtection="1">
      <alignment horizontal="left" vertical="top" wrapText="1" indent="3"/>
      <protection hidden="1"/>
    </xf>
    <xf numFmtId="0" fontId="15" fillId="0" borderId="10" xfId="0" applyFont="1" applyFill="1" applyBorder="1" applyAlignment="1" applyProtection="1">
      <alignment horizontal="left" vertical="top" wrapText="1" indent="3"/>
      <protection hidden="1"/>
    </xf>
    <xf numFmtId="0" fontId="64" fillId="7" borderId="0" xfId="0" applyFont="1" applyFill="1" applyBorder="1" applyAlignment="1" applyProtection="1">
      <alignment horizontal="center"/>
      <protection hidden="1"/>
    </xf>
    <xf numFmtId="0" fontId="61" fillId="7" borderId="0" xfId="0" applyFont="1" applyFill="1" applyAlignment="1" applyProtection="1">
      <alignment horizontal="center"/>
      <protection hidden="1"/>
    </xf>
    <xf numFmtId="0" fontId="47" fillId="0" borderId="0" xfId="0" applyFont="1" applyAlignment="1">
      <alignment horizontal="left" vertical="top" wrapText="1" indent="1"/>
    </xf>
    <xf numFmtId="164" fontId="17" fillId="3" borderId="56" xfId="1" applyNumberFormat="1" applyFont="1" applyFill="1" applyBorder="1" applyAlignment="1">
      <alignment horizontal="center" vertical="center" wrapText="1"/>
    </xf>
    <xf numFmtId="164" fontId="17" fillId="3" borderId="70" xfId="1" applyNumberFormat="1" applyFont="1" applyFill="1" applyBorder="1" applyAlignment="1">
      <alignment horizontal="center" vertical="center" wrapText="1"/>
    </xf>
    <xf numFmtId="164" fontId="18" fillId="3" borderId="57" xfId="1" applyNumberFormat="1" applyFont="1" applyFill="1" applyBorder="1" applyAlignment="1">
      <alignment horizontal="center" vertical="center" wrapText="1"/>
    </xf>
    <xf numFmtId="164" fontId="18" fillId="3" borderId="69" xfId="1" applyNumberFormat="1" applyFont="1" applyFill="1" applyBorder="1" applyAlignment="1">
      <alignment horizontal="center" vertical="center" wrapText="1"/>
    </xf>
    <xf numFmtId="164" fontId="18" fillId="3" borderId="56" xfId="1" applyNumberFormat="1" applyFont="1" applyFill="1" applyBorder="1" applyAlignment="1">
      <alignment horizontal="center" vertical="center" wrapText="1"/>
    </xf>
    <xf numFmtId="164" fontId="18" fillId="3" borderId="70" xfId="1" applyNumberFormat="1" applyFont="1" applyFill="1" applyBorder="1" applyAlignment="1">
      <alignment horizontal="center" vertical="center" wrapText="1"/>
    </xf>
    <xf numFmtId="164" fontId="18" fillId="3" borderId="58" xfId="1" applyNumberFormat="1" applyFont="1" applyFill="1" applyBorder="1" applyAlignment="1">
      <alignment horizontal="center" vertical="center" wrapText="1"/>
    </xf>
    <xf numFmtId="164" fontId="18" fillId="3" borderId="71" xfId="1" applyNumberFormat="1" applyFont="1" applyFill="1" applyBorder="1" applyAlignment="1">
      <alignment horizontal="center" vertical="center" wrapText="1"/>
    </xf>
    <xf numFmtId="164" fontId="17" fillId="7" borderId="56" xfId="1" applyNumberFormat="1" applyFont="1" applyFill="1" applyBorder="1" applyAlignment="1">
      <alignment horizontal="center" vertical="center" wrapText="1"/>
    </xf>
    <xf numFmtId="164" fontId="17" fillId="7" borderId="70" xfId="1" applyNumberFormat="1" applyFont="1" applyFill="1" applyBorder="1" applyAlignment="1">
      <alignment horizontal="center" vertical="center" wrapText="1"/>
    </xf>
    <xf numFmtId="164" fontId="18" fillId="7" borderId="57" xfId="1" applyNumberFormat="1" applyFont="1" applyFill="1" applyBorder="1" applyAlignment="1">
      <alignment horizontal="center" vertical="center" wrapText="1"/>
    </xf>
    <xf numFmtId="164" fontId="18" fillId="7" borderId="69" xfId="1" applyNumberFormat="1" applyFont="1" applyFill="1" applyBorder="1" applyAlignment="1">
      <alignment horizontal="center" vertical="center" wrapText="1"/>
    </xf>
    <xf numFmtId="164" fontId="18" fillId="7" borderId="56" xfId="1" applyNumberFormat="1" applyFont="1" applyFill="1" applyBorder="1" applyAlignment="1">
      <alignment horizontal="center" vertical="center" wrapText="1"/>
    </xf>
    <xf numFmtId="164" fontId="18" fillId="7" borderId="70" xfId="1" applyNumberFormat="1" applyFont="1" applyFill="1" applyBorder="1" applyAlignment="1">
      <alignment horizontal="center" vertical="center" wrapText="1"/>
    </xf>
    <xf numFmtId="164" fontId="18" fillId="7" borderId="58" xfId="1" applyNumberFormat="1" applyFont="1" applyFill="1" applyBorder="1" applyAlignment="1">
      <alignment horizontal="center" vertical="center" wrapText="1"/>
    </xf>
    <xf numFmtId="164" fontId="18" fillId="7" borderId="71" xfId="1" applyNumberFormat="1" applyFont="1" applyFill="1" applyBorder="1" applyAlignment="1">
      <alignment horizontal="center" vertical="center" wrapText="1"/>
    </xf>
    <xf numFmtId="164" fontId="17" fillId="3" borderId="19" xfId="1" applyNumberFormat="1" applyFont="1" applyFill="1" applyBorder="1" applyAlignment="1">
      <alignment horizontal="center" vertical="center" wrapText="1"/>
    </xf>
    <xf numFmtId="164" fontId="17" fillId="3" borderId="62" xfId="1" applyNumberFormat="1" applyFont="1" applyFill="1" applyBorder="1" applyAlignment="1">
      <alignment horizontal="center" vertical="center" wrapText="1"/>
    </xf>
    <xf numFmtId="164" fontId="20" fillId="3" borderId="39" xfId="1" applyNumberFormat="1" applyFont="1" applyFill="1" applyBorder="1" applyAlignment="1">
      <alignment horizontal="center" vertical="center" wrapText="1"/>
    </xf>
    <xf numFmtId="164" fontId="20" fillId="3" borderId="42" xfId="1" applyNumberFormat="1" applyFont="1" applyFill="1" applyBorder="1" applyAlignment="1">
      <alignment horizontal="center" vertical="center" wrapText="1"/>
    </xf>
    <xf numFmtId="164" fontId="17" fillId="7" borderId="22" xfId="1" applyNumberFormat="1" applyFont="1" applyFill="1" applyBorder="1" applyAlignment="1">
      <alignment horizontal="center" vertical="center" wrapText="1"/>
    </xf>
    <xf numFmtId="164" fontId="17" fillId="7" borderId="62" xfId="1" applyNumberFormat="1" applyFont="1" applyFill="1" applyBorder="1" applyAlignment="1">
      <alignment horizontal="center" vertical="center" wrapText="1"/>
    </xf>
    <xf numFmtId="164" fontId="18" fillId="7" borderId="0" xfId="1" applyNumberFormat="1" applyFont="1" applyFill="1" applyBorder="1" applyAlignment="1">
      <alignment horizontal="center" vertical="center" wrapText="1"/>
    </xf>
    <xf numFmtId="164" fontId="18" fillId="7" borderId="22" xfId="1" applyNumberFormat="1" applyFont="1" applyFill="1" applyBorder="1" applyAlignment="1">
      <alignment horizontal="center" vertical="center" wrapText="1"/>
    </xf>
    <xf numFmtId="164" fontId="18" fillId="7" borderId="62" xfId="1" applyNumberFormat="1" applyFont="1" applyFill="1" applyBorder="1" applyAlignment="1">
      <alignment horizontal="center" vertical="center" wrapText="1"/>
    </xf>
    <xf numFmtId="164" fontId="18" fillId="7" borderId="41" xfId="1" applyNumberFormat="1" applyFont="1" applyFill="1" applyBorder="1" applyAlignment="1">
      <alignment horizontal="center" vertical="center" wrapText="1"/>
    </xf>
    <xf numFmtId="164" fontId="18" fillId="3" borderId="42" xfId="1" applyNumberFormat="1" applyFont="1" applyFill="1" applyBorder="1" applyAlignment="1">
      <alignment horizontal="center" vertical="center" wrapText="1"/>
    </xf>
    <xf numFmtId="164" fontId="18" fillId="3" borderId="62" xfId="1" applyNumberFormat="1" applyFont="1" applyFill="1" applyBorder="1" applyAlignment="1">
      <alignment horizontal="center" vertical="center" wrapText="1"/>
    </xf>
    <xf numFmtId="164" fontId="18" fillId="3" borderId="43" xfId="1" applyNumberFormat="1" applyFont="1" applyFill="1" applyBorder="1" applyAlignment="1">
      <alignment horizontal="center" vertical="center" wrapText="1"/>
    </xf>
    <xf numFmtId="164" fontId="17" fillId="7" borderId="19" xfId="1" applyNumberFormat="1" applyFont="1" applyFill="1" applyBorder="1" applyAlignment="1">
      <alignment horizontal="center" vertical="center" wrapText="1"/>
    </xf>
    <xf numFmtId="164" fontId="18" fillId="7" borderId="39" xfId="1" applyNumberFormat="1" applyFont="1" applyFill="1" applyBorder="1" applyAlignment="1">
      <alignment horizontal="center" vertical="center" wrapText="1"/>
    </xf>
    <xf numFmtId="164" fontId="18" fillId="7" borderId="19" xfId="1" applyNumberFormat="1" applyFont="1" applyFill="1" applyBorder="1" applyAlignment="1">
      <alignment horizontal="center" vertical="center" wrapText="1"/>
    </xf>
    <xf numFmtId="164" fontId="18" fillId="7" borderId="54" xfId="1" applyNumberFormat="1" applyFont="1" applyFill="1" applyBorder="1" applyAlignment="1">
      <alignment horizontal="center" vertical="center" wrapText="1"/>
    </xf>
    <xf numFmtId="164" fontId="20" fillId="3" borderId="19" xfId="1" applyNumberFormat="1" applyFont="1" applyFill="1" applyBorder="1" applyAlignment="1">
      <alignment horizontal="center" vertical="center" wrapText="1"/>
    </xf>
    <xf numFmtId="164" fontId="20" fillId="3" borderId="62" xfId="1" applyNumberFormat="1" applyFont="1" applyFill="1" applyBorder="1" applyAlignment="1">
      <alignment horizontal="center" vertical="center" wrapText="1"/>
    </xf>
    <xf numFmtId="164" fontId="18" fillId="3" borderId="54" xfId="1" applyNumberFormat="1" applyFont="1" applyFill="1" applyBorder="1" applyAlignment="1">
      <alignment horizontal="center" vertical="center" wrapText="1"/>
    </xf>
    <xf numFmtId="164" fontId="21" fillId="7" borderId="39" xfId="1" applyNumberFormat="1" applyFont="1" applyFill="1" applyBorder="1" applyAlignment="1">
      <alignment horizontal="center" vertical="center" wrapText="1"/>
    </xf>
    <xf numFmtId="164" fontId="21" fillId="7" borderId="0" xfId="1" applyNumberFormat="1" applyFont="1" applyFill="1" applyBorder="1" applyAlignment="1">
      <alignment horizontal="center" vertical="center" wrapText="1"/>
    </xf>
    <xf numFmtId="164" fontId="21" fillId="7" borderId="19" xfId="1" applyNumberFormat="1" applyFont="1" applyFill="1" applyBorder="1" applyAlignment="1">
      <alignment horizontal="center" vertical="center" wrapText="1"/>
    </xf>
    <xf numFmtId="164" fontId="21" fillId="7" borderId="22" xfId="1" applyNumberFormat="1" applyFont="1" applyFill="1" applyBorder="1" applyAlignment="1">
      <alignment horizontal="center" vertical="center" wrapText="1"/>
    </xf>
    <xf numFmtId="164" fontId="21" fillId="7" borderId="54" xfId="1" applyNumberFormat="1" applyFont="1" applyFill="1" applyBorder="1" applyAlignment="1">
      <alignment horizontal="center" vertical="center" wrapText="1"/>
    </xf>
    <xf numFmtId="164" fontId="21" fillId="7" borderId="41" xfId="1" applyNumberFormat="1" applyFont="1" applyFill="1" applyBorder="1" applyAlignment="1">
      <alignment horizontal="center" vertical="center" wrapText="1"/>
    </xf>
    <xf numFmtId="164" fontId="17" fillId="3" borderId="22" xfId="1" applyNumberFormat="1" applyFont="1" applyFill="1" applyBorder="1" applyAlignment="1">
      <alignment horizontal="center" vertical="center" wrapText="1"/>
    </xf>
    <xf numFmtId="164" fontId="20" fillId="3" borderId="0" xfId="1" applyNumberFormat="1" applyFont="1" applyFill="1" applyBorder="1" applyAlignment="1">
      <alignment horizontal="center" vertical="center" wrapText="1"/>
    </xf>
    <xf numFmtId="164" fontId="18" fillId="3" borderId="19" xfId="1" applyNumberFormat="1" applyFont="1" applyFill="1" applyBorder="1" applyAlignment="1">
      <alignment horizontal="center" vertical="center" wrapText="1"/>
    </xf>
    <xf numFmtId="164" fontId="18" fillId="3" borderId="22" xfId="1" applyNumberFormat="1" applyFont="1" applyFill="1" applyBorder="1" applyAlignment="1">
      <alignment horizontal="center" vertical="center" wrapText="1"/>
    </xf>
    <xf numFmtId="164" fontId="18" fillId="3" borderId="41" xfId="1" applyNumberFormat="1" applyFont="1" applyFill="1" applyBorder="1" applyAlignment="1">
      <alignment horizontal="center" vertical="center" wrapText="1"/>
    </xf>
    <xf numFmtId="164" fontId="20" fillId="7" borderId="0" xfId="1" applyNumberFormat="1" applyFont="1" applyFill="1" applyBorder="1" applyAlignment="1">
      <alignment horizontal="center" vertical="center" wrapText="1"/>
    </xf>
    <xf numFmtId="164" fontId="18" fillId="3" borderId="0" xfId="1" applyNumberFormat="1" applyFont="1" applyFill="1" applyBorder="1" applyAlignment="1">
      <alignment horizontal="center" vertical="center" wrapText="1"/>
    </xf>
    <xf numFmtId="0" fontId="20" fillId="7" borderId="56" xfId="0" applyFont="1" applyFill="1" applyBorder="1" applyAlignment="1">
      <alignment horizontal="center" vertical="center" wrapText="1"/>
    </xf>
    <xf numFmtId="0" fontId="20" fillId="7" borderId="62" xfId="0" applyFont="1" applyFill="1" applyBorder="1" applyAlignment="1">
      <alignment horizontal="center" vertical="center" wrapText="1"/>
    </xf>
    <xf numFmtId="164" fontId="20" fillId="0" borderId="57" xfId="1" applyNumberFormat="1" applyFont="1" applyBorder="1" applyAlignment="1">
      <alignment horizontal="center" vertical="center" wrapText="1"/>
    </xf>
    <xf numFmtId="164" fontId="20" fillId="0" borderId="42" xfId="1" applyNumberFormat="1" applyFont="1" applyBorder="1" applyAlignment="1">
      <alignment horizontal="center" vertical="center" wrapText="1"/>
    </xf>
    <xf numFmtId="164" fontId="20" fillId="0" borderId="56" xfId="1" applyNumberFormat="1" applyFont="1" applyBorder="1" applyAlignment="1">
      <alignment horizontal="center" vertical="center" wrapText="1"/>
    </xf>
    <xf numFmtId="164" fontId="20" fillId="0" borderId="62" xfId="1" applyNumberFormat="1" applyFont="1" applyBorder="1" applyAlignment="1">
      <alignment horizontal="center" vertical="center" wrapText="1"/>
    </xf>
    <xf numFmtId="164" fontId="20" fillId="0" borderId="58" xfId="1" applyNumberFormat="1" applyFont="1" applyBorder="1" applyAlignment="1">
      <alignment horizontal="center" vertical="center" wrapText="1"/>
    </xf>
    <xf numFmtId="164" fontId="20" fillId="0" borderId="43" xfId="1" applyNumberFormat="1" applyFont="1" applyBorder="1" applyAlignment="1">
      <alignment horizontal="center" vertical="center" wrapText="1"/>
    </xf>
    <xf numFmtId="164" fontId="20" fillId="0" borderId="69" xfId="1" applyNumberFormat="1" applyFont="1" applyBorder="1" applyAlignment="1">
      <alignment horizontal="center" vertical="center" wrapText="1"/>
    </xf>
    <xf numFmtId="164" fontId="18" fillId="0" borderId="56" xfId="1" applyNumberFormat="1" applyFont="1" applyBorder="1" applyAlignment="1">
      <alignment horizontal="center" vertical="center" wrapText="1"/>
    </xf>
    <xf numFmtId="164" fontId="18" fillId="0" borderId="70" xfId="1" applyNumberFormat="1" applyFont="1" applyBorder="1" applyAlignment="1">
      <alignment horizontal="center" vertical="center" wrapText="1"/>
    </xf>
    <xf numFmtId="164" fontId="18" fillId="0" borderId="58" xfId="1" applyNumberFormat="1" applyFont="1" applyBorder="1" applyAlignment="1">
      <alignment horizontal="center" vertical="center" wrapText="1"/>
    </xf>
    <xf numFmtId="164" fontId="18" fillId="0" borderId="71" xfId="1" applyNumberFormat="1" applyFont="1" applyBorder="1" applyAlignment="1">
      <alignment horizontal="center" vertical="center" wrapText="1"/>
    </xf>
    <xf numFmtId="164" fontId="18" fillId="3" borderId="85" xfId="1" applyNumberFormat="1" applyFont="1" applyFill="1" applyBorder="1" applyAlignment="1">
      <alignment horizontal="center" vertical="center" wrapText="1"/>
    </xf>
    <xf numFmtId="164" fontId="18" fillId="3" borderId="86" xfId="1" applyNumberFormat="1" applyFont="1" applyFill="1" applyBorder="1" applyAlignment="1">
      <alignment horizontal="center" vertical="center" wrapText="1"/>
    </xf>
    <xf numFmtId="164" fontId="20" fillId="0" borderId="0" xfId="1" applyNumberFormat="1" applyFont="1" applyBorder="1" applyAlignment="1">
      <alignment horizontal="center" vertical="center" wrapText="1"/>
    </xf>
    <xf numFmtId="164" fontId="18" fillId="0" borderId="22" xfId="1" applyNumberFormat="1" applyFont="1" applyBorder="1" applyAlignment="1">
      <alignment horizontal="center" vertical="center" wrapText="1"/>
    </xf>
    <xf numFmtId="164" fontId="18" fillId="0" borderId="41" xfId="1" applyNumberFormat="1" applyFont="1" applyBorder="1" applyAlignment="1">
      <alignment horizontal="center" vertical="center" wrapText="1"/>
    </xf>
  </cellXfs>
  <cellStyles count="3">
    <cellStyle name="Comma" xfId="1" builtinId="3"/>
    <cellStyle name="Currency" xfId="2" builtinId="4"/>
    <cellStyle name="Normal" xfId="0" builtinId="0"/>
  </cellStyles>
  <dxfs count="358">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theme="1" tint="0.499984740745262"/>
      </font>
    </dxf>
    <dxf>
      <font>
        <color rgb="FF9C0006"/>
      </font>
      <fill>
        <patternFill>
          <bgColor theme="7"/>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rgb="FF9C0006"/>
      </font>
      <fill>
        <patternFill>
          <bgColor theme="7"/>
        </patternFill>
      </fill>
    </dxf>
    <dxf>
      <font>
        <color rgb="FF9C0006"/>
      </font>
      <fill>
        <patternFill>
          <bgColor theme="7"/>
        </patternFill>
      </fill>
    </dxf>
    <dxf>
      <font>
        <color rgb="FF9C0006"/>
      </font>
      <fill>
        <patternFill>
          <bgColor theme="7"/>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rgb="FF9C0006"/>
      </font>
      <fill>
        <patternFill>
          <bgColor theme="7"/>
        </patternFill>
      </fill>
    </dxf>
    <dxf>
      <font>
        <color rgb="FF9C0006"/>
      </font>
      <fill>
        <patternFill>
          <bgColor theme="7"/>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rgb="FF9C0006"/>
      </font>
      <fill>
        <patternFill>
          <bgColor theme="7"/>
        </patternFill>
      </fill>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0" tint="-0.24994659260841701"/>
      </font>
      <fill>
        <patternFill patternType="none">
          <bgColor auto="1"/>
        </patternFill>
      </fill>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rgb="FF9C0006"/>
      </font>
      <fill>
        <patternFill>
          <bgColor theme="7"/>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rgb="FF9C0006"/>
      </font>
      <fill>
        <patternFill>
          <bgColor theme="7"/>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rgb="FF9C0006"/>
      </font>
      <fill>
        <patternFill>
          <bgColor theme="7"/>
        </patternFill>
      </fill>
    </dxf>
    <dxf>
      <font>
        <color theme="1" tint="0.499984740745262"/>
      </font>
    </dxf>
    <dxf>
      <font>
        <color theme="1" tint="0.499984740745262"/>
      </font>
    </dxf>
    <dxf>
      <font>
        <color rgb="FF00B050"/>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rgb="FF9C0006"/>
      </font>
      <fill>
        <patternFill>
          <bgColor theme="7"/>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rgb="FF9C0006"/>
      </font>
      <fill>
        <patternFill>
          <bgColor theme="7"/>
        </patternFill>
      </fill>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rgb="FF9C0006"/>
      </font>
      <fill>
        <patternFill>
          <bgColor theme="7"/>
        </patternFill>
      </fill>
    </dxf>
    <dxf>
      <font>
        <color theme="1" tint="0.499984740745262"/>
      </font>
    </dxf>
    <dxf>
      <font>
        <color theme="0" tint="-0.24994659260841701"/>
      </font>
      <fill>
        <patternFill patternType="none">
          <bgColor auto="1"/>
        </patternFill>
      </fill>
    </dxf>
    <dxf>
      <font>
        <color rgb="FF9C0006"/>
      </font>
      <fill>
        <patternFill>
          <bgColor theme="7"/>
        </patternFill>
      </fill>
    </dxf>
    <dxf>
      <font>
        <color rgb="FF9C0006"/>
      </font>
      <fill>
        <patternFill>
          <bgColor theme="7"/>
        </patternFill>
      </fill>
    </dxf>
    <dxf>
      <font>
        <color rgb="FF9C0006"/>
      </font>
      <fill>
        <patternFill>
          <bgColor theme="7"/>
        </patternFill>
      </fill>
    </dxf>
    <dxf>
      <font>
        <color rgb="FF9C0006"/>
      </font>
      <fill>
        <patternFill>
          <bgColor theme="7"/>
        </patternFill>
      </fill>
    </dxf>
    <dxf>
      <font>
        <color theme="1" tint="0.499984740745262"/>
      </font>
    </dxf>
    <dxf>
      <font>
        <color rgb="FF00B050"/>
      </font>
    </dxf>
    <dxf>
      <font>
        <color rgb="FF00B050"/>
      </font>
    </dxf>
    <dxf>
      <font>
        <color rgb="FF00B050"/>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rgb="FF9C0006"/>
      </font>
      <fill>
        <patternFill>
          <bgColor theme="7"/>
        </patternFill>
      </fill>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rgb="FF9C0006"/>
      </font>
      <fill>
        <patternFill>
          <bgColor theme="7"/>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0" tint="-0.24994659260841701"/>
      </font>
      <fill>
        <patternFill patternType="none">
          <bgColor auto="1"/>
        </patternFill>
      </fill>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rgb="FF9C0006"/>
      </font>
      <fill>
        <patternFill>
          <bgColor theme="7"/>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rgb="FF9C0006"/>
      </font>
      <fill>
        <patternFill>
          <bgColor theme="7"/>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rgb="FF9C0006"/>
      </font>
      <fill>
        <patternFill>
          <bgColor theme="7"/>
        </patternFill>
      </fill>
    </dxf>
    <dxf>
      <font>
        <color theme="1" tint="0.499984740745262"/>
      </font>
    </dxf>
    <dxf>
      <font>
        <color theme="1" tint="0.499984740745262"/>
      </font>
    </dxf>
    <dxf>
      <font>
        <color rgb="FF00B050"/>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rgb="FF9C0006"/>
      </font>
      <fill>
        <patternFill>
          <bgColor theme="7"/>
        </patternFill>
      </fill>
    </dxf>
    <dxf>
      <font>
        <color theme="0" tint="-0.24994659260841701"/>
      </font>
      <fill>
        <patternFill patternType="none">
          <bgColor auto="1"/>
        </patternFill>
      </fill>
    </dxf>
    <dxf>
      <font>
        <color theme="0" tint="-0.24994659260841701"/>
      </font>
      <fill>
        <patternFill patternType="none">
          <bgColor auto="1"/>
        </patternFill>
      </fill>
    </dxf>
    <dxf>
      <font>
        <color rgb="FF9C0006"/>
      </font>
      <fill>
        <patternFill>
          <bgColor theme="7"/>
        </patternFill>
      </fill>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rgb="FF9C0006"/>
      </font>
      <fill>
        <patternFill>
          <bgColor theme="7"/>
        </patternFill>
      </fill>
    </dxf>
    <dxf>
      <font>
        <color rgb="FF9C0006"/>
      </font>
      <fill>
        <patternFill>
          <bgColor theme="7"/>
        </patternFill>
      </fill>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rgb="FF9C0006"/>
      </font>
      <fill>
        <patternFill>
          <bgColor theme="7"/>
        </patternFill>
      </fill>
    </dxf>
    <dxf>
      <font>
        <color theme="1" tint="0.499984740745262"/>
      </font>
    </dxf>
    <dxf>
      <font>
        <color theme="0" tint="-0.24994659260841701"/>
      </font>
      <fill>
        <patternFill patternType="none">
          <bgColor auto="1"/>
        </patternFill>
      </fill>
    </dxf>
    <dxf>
      <font>
        <color rgb="FF9C0006"/>
      </font>
      <fill>
        <patternFill>
          <bgColor theme="7"/>
        </patternFill>
      </fill>
    </dxf>
    <dxf>
      <font>
        <color rgb="FF9C0006"/>
      </font>
      <fill>
        <patternFill>
          <bgColor theme="7"/>
        </patternFill>
      </fill>
    </dxf>
    <dxf>
      <font>
        <color rgb="FF9C0006"/>
      </font>
      <fill>
        <patternFill>
          <bgColor theme="7"/>
        </patternFill>
      </fill>
    </dxf>
    <dxf>
      <font>
        <color rgb="FF9C0006"/>
      </font>
      <fill>
        <patternFill>
          <bgColor theme="7"/>
        </patternFill>
      </fill>
    </dxf>
    <dxf>
      <font>
        <color theme="1" tint="0.499984740745262"/>
      </font>
    </dxf>
    <dxf>
      <font>
        <color rgb="FF00B050"/>
      </font>
    </dxf>
    <dxf>
      <font>
        <color rgb="FF00B050"/>
      </font>
    </dxf>
    <dxf>
      <font>
        <color rgb="FF00B050"/>
      </font>
    </dxf>
    <dxf>
      <font>
        <color theme="1" tint="0.499984740745262"/>
      </font>
    </dxf>
  </dxfs>
  <tableStyles count="0" defaultTableStyle="TableStyleMedium2" defaultPivotStyle="PivotStyleLight16"/>
  <colors>
    <mruColors>
      <color rgb="FF00682F"/>
      <color rgb="FFFFCC00"/>
      <color rgb="FFFFC000"/>
      <color rgb="FF00CC00"/>
      <color rgb="FF009242"/>
      <color rgb="FF00F692"/>
      <color rgb="FF00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280624</xdr:colOff>
      <xdr:row>88</xdr:row>
      <xdr:rowOff>919286</xdr:rowOff>
    </xdr:from>
    <xdr:ext cx="18508679" cy="2628220"/>
    <xdr:sp macro="" textlink="">
      <xdr:nvSpPr>
        <xdr:cNvPr id="5" name="Rectangle 4">
          <a:extLst>
            <a:ext uri="{FF2B5EF4-FFF2-40B4-BE49-F238E27FC236}">
              <a16:creationId xmlns:a16="http://schemas.microsoft.com/office/drawing/2014/main" id="{5FB6A8D7-F040-4DF0-A0CA-220E074BD2BD}"/>
            </a:ext>
          </a:extLst>
        </xdr:cNvPr>
        <xdr:cNvSpPr/>
      </xdr:nvSpPr>
      <xdr:spPr>
        <a:xfrm>
          <a:off x="2153874" y="43480161"/>
          <a:ext cx="18508679" cy="2628220"/>
        </a:xfrm>
        <a:prstGeom prst="rect">
          <a:avLst/>
        </a:prstGeom>
        <a:noFill/>
      </xdr:spPr>
      <xdr:txBody>
        <a:bodyPr wrap="square" lIns="91440" tIns="45720" rIns="91440" bIns="45720">
          <a:spAutoFit/>
        </a:bodyPr>
        <a:lstStyle/>
        <a:p>
          <a:pPr algn="ctr"/>
          <a:r>
            <a:rPr lang="en-US" sz="5400" b="1" cap="none" spc="50" baseline="0">
              <a:ln w="0"/>
              <a:solidFill>
                <a:schemeClr val="bg2"/>
              </a:solidFill>
              <a:effectLst>
                <a:innerShdw blurRad="63500" dist="50800" dir="13500000">
                  <a:srgbClr val="000000">
                    <a:alpha val="50000"/>
                  </a:srgbClr>
                </a:innerShdw>
              </a:effectLst>
            </a:rPr>
            <a:t>BUSINESS PARTNERING ACCOUNTING SOLUTIONS </a:t>
          </a:r>
        </a:p>
        <a:p>
          <a:pPr algn="ctr"/>
          <a:r>
            <a:rPr lang="en-US" sz="5400" b="1" cap="none" spc="50" baseline="0">
              <a:ln w="0"/>
              <a:solidFill>
                <a:schemeClr val="bg2"/>
              </a:solidFill>
              <a:effectLst>
                <a:innerShdw blurRad="63500" dist="50800" dir="13500000">
                  <a:srgbClr val="000000">
                    <a:alpha val="50000"/>
                  </a:srgbClr>
                </a:innerShdw>
              </a:effectLst>
            </a:rPr>
            <a:t>SERVICE PACKAGE</a:t>
          </a:r>
        </a:p>
        <a:p>
          <a:pPr algn="ctr"/>
          <a:r>
            <a:rPr lang="en-US" sz="5400" b="1" cap="none" spc="50" baseline="0">
              <a:ln w="0"/>
              <a:solidFill>
                <a:schemeClr val="bg2"/>
              </a:solidFill>
              <a:effectLst>
                <a:innerShdw blurRad="63500" dist="50800" dir="13500000">
                  <a:srgbClr val="000000">
                    <a:alpha val="50000"/>
                  </a:srgbClr>
                </a:innerShdw>
              </a:effectLst>
            </a:rPr>
            <a:t>QUOTE</a:t>
          </a:r>
          <a:endParaRPr lang="en-US" sz="3600" b="1" cap="none" spc="50" baseline="0">
            <a:ln w="0"/>
            <a:solidFill>
              <a:schemeClr val="bg2"/>
            </a:solidFill>
            <a:effectLst>
              <a:innerShdw blurRad="63500" dist="50800" dir="13500000">
                <a:srgbClr val="000000">
                  <a:alpha val="50000"/>
                </a:srgbClr>
              </a:innerShdw>
            </a:effectLst>
          </a:endParaRPr>
        </a:p>
      </xdr:txBody>
    </xdr:sp>
    <xdr:clientData/>
  </xdr:oneCellAnchor>
  <xdr:oneCellAnchor>
    <xdr:from>
      <xdr:col>6</xdr:col>
      <xdr:colOff>2885</xdr:colOff>
      <xdr:row>0</xdr:row>
      <xdr:rowOff>15874</xdr:rowOff>
    </xdr:from>
    <xdr:ext cx="14538615" cy="1662829"/>
    <xdr:pic>
      <xdr:nvPicPr>
        <xdr:cNvPr id="6" name="Picture 5">
          <a:extLst>
            <a:ext uri="{FF2B5EF4-FFF2-40B4-BE49-F238E27FC236}">
              <a16:creationId xmlns:a16="http://schemas.microsoft.com/office/drawing/2014/main" id="{25B80E6E-7939-46EB-BB36-AF36BFDB62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6135" y="15874"/>
          <a:ext cx="14538615" cy="1662829"/>
        </a:xfrm>
        <a:prstGeom prst="rect">
          <a:avLst/>
        </a:prstGeom>
      </xdr:spPr>
    </xdr:pic>
    <xdr:clientData/>
  </xdr:oneCellAnchor>
  <xdr:oneCellAnchor>
    <xdr:from>
      <xdr:col>16</xdr:col>
      <xdr:colOff>605118</xdr:colOff>
      <xdr:row>17</xdr:row>
      <xdr:rowOff>0</xdr:rowOff>
    </xdr:from>
    <xdr:ext cx="184731" cy="254493"/>
    <xdr:sp macro="" textlink="">
      <xdr:nvSpPr>
        <xdr:cNvPr id="31" name="TextBox 30">
          <a:extLst>
            <a:ext uri="{FF2B5EF4-FFF2-40B4-BE49-F238E27FC236}">
              <a16:creationId xmlns:a16="http://schemas.microsoft.com/office/drawing/2014/main" id="{AE8BDDA3-504E-42B6-90CA-80298F488573}"/>
            </a:ext>
          </a:extLst>
        </xdr:cNvPr>
        <xdr:cNvSpPr txBox="1"/>
      </xdr:nvSpPr>
      <xdr:spPr>
        <a:xfrm>
          <a:off x="47529750" y="5734050"/>
          <a:ext cx="184731"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solidFill>
              <a:srgbClr val="7030A0"/>
            </a:solidFill>
            <a:latin typeface="Times New Roman" pitchFamily="18" charset="0"/>
            <a:cs typeface="Times New Roman" pitchFamily="18" charset="0"/>
          </a:endParaRPr>
        </a:p>
      </xdr:txBody>
    </xdr:sp>
    <xdr:clientData/>
  </xdr:oneCellAnchor>
  <xdr:oneCellAnchor>
    <xdr:from>
      <xdr:col>16</xdr:col>
      <xdr:colOff>605118</xdr:colOff>
      <xdr:row>16</xdr:row>
      <xdr:rowOff>0</xdr:rowOff>
    </xdr:from>
    <xdr:ext cx="184731" cy="254493"/>
    <xdr:sp macro="" textlink="">
      <xdr:nvSpPr>
        <xdr:cNvPr id="32" name="TextBox 31">
          <a:extLst>
            <a:ext uri="{FF2B5EF4-FFF2-40B4-BE49-F238E27FC236}">
              <a16:creationId xmlns:a16="http://schemas.microsoft.com/office/drawing/2014/main" id="{65CD1A51-05A9-4372-8216-6EE7004E737E}"/>
            </a:ext>
          </a:extLst>
        </xdr:cNvPr>
        <xdr:cNvSpPr txBox="1"/>
      </xdr:nvSpPr>
      <xdr:spPr>
        <a:xfrm>
          <a:off x="47529750" y="5495925"/>
          <a:ext cx="184731"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solidFill>
              <a:srgbClr val="7030A0"/>
            </a:solidFill>
            <a:latin typeface="Times New Roman" pitchFamily="18" charset="0"/>
            <a:cs typeface="Times New Roman"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547009</xdr:colOff>
      <xdr:row>37</xdr:row>
      <xdr:rowOff>29933</xdr:rowOff>
    </xdr:from>
    <xdr:to>
      <xdr:col>8</xdr:col>
      <xdr:colOff>6491193</xdr:colOff>
      <xdr:row>37</xdr:row>
      <xdr:rowOff>333374</xdr:rowOff>
    </xdr:to>
    <xdr:pic>
      <xdr:nvPicPr>
        <xdr:cNvPr id="3" name="Picture 2">
          <a:extLst>
            <a:ext uri="{FF2B5EF4-FFF2-40B4-BE49-F238E27FC236}">
              <a16:creationId xmlns:a16="http://schemas.microsoft.com/office/drawing/2014/main" id="{CC2BE7DB-4E01-451E-A95E-5BD203EEC956}"/>
            </a:ext>
          </a:extLst>
        </xdr:cNvPr>
        <xdr:cNvPicPr>
          <a:picLocks noChangeAspect="1"/>
        </xdr:cNvPicPr>
      </xdr:nvPicPr>
      <xdr:blipFill>
        <a:blip xmlns:r="http://schemas.openxmlformats.org/officeDocument/2006/relationships" r:embed="rId1"/>
        <a:stretch>
          <a:fillRect/>
        </a:stretch>
      </xdr:blipFill>
      <xdr:spPr>
        <a:xfrm>
          <a:off x="12088134" y="17349558"/>
          <a:ext cx="6626810" cy="303441"/>
        </a:xfrm>
        <a:prstGeom prst="rect">
          <a:avLst/>
        </a:prstGeom>
      </xdr:spPr>
    </xdr:pic>
    <xdr:clientData/>
  </xdr:twoCellAnchor>
  <xdr:oneCellAnchor>
    <xdr:from>
      <xdr:col>6</xdr:col>
      <xdr:colOff>185374</xdr:colOff>
      <xdr:row>94</xdr:row>
      <xdr:rowOff>116011</xdr:rowOff>
    </xdr:from>
    <xdr:ext cx="18508679" cy="1501180"/>
    <xdr:sp macro="" textlink="">
      <xdr:nvSpPr>
        <xdr:cNvPr id="5" name="Rectangle 4">
          <a:extLst>
            <a:ext uri="{FF2B5EF4-FFF2-40B4-BE49-F238E27FC236}">
              <a16:creationId xmlns:a16="http://schemas.microsoft.com/office/drawing/2014/main" id="{C28A71A2-D9A8-4BA5-B716-4358E8C16894}"/>
            </a:ext>
          </a:extLst>
        </xdr:cNvPr>
        <xdr:cNvSpPr/>
      </xdr:nvSpPr>
      <xdr:spPr>
        <a:xfrm>
          <a:off x="2058624" y="44280261"/>
          <a:ext cx="18508679" cy="1501180"/>
        </a:xfrm>
        <a:prstGeom prst="rect">
          <a:avLst/>
        </a:prstGeom>
        <a:noFill/>
      </xdr:spPr>
      <xdr:txBody>
        <a:bodyPr wrap="square" lIns="91440" tIns="45720" rIns="91440" bIns="45720">
          <a:spAutoFit/>
        </a:bodyPr>
        <a:lstStyle/>
        <a:p>
          <a:pPr algn="ctr"/>
          <a:r>
            <a:rPr lang="en-US" sz="5400" b="1" cap="none" spc="50">
              <a:ln w="0"/>
              <a:solidFill>
                <a:schemeClr val="bg2"/>
              </a:solidFill>
              <a:effectLst>
                <a:innerShdw blurRad="63500" dist="50800" dir="13500000">
                  <a:srgbClr val="000000">
                    <a:alpha val="50000"/>
                  </a:srgbClr>
                </a:innerShdw>
              </a:effectLst>
            </a:rPr>
            <a:t>ESTIMATE</a:t>
          </a:r>
          <a:r>
            <a:rPr lang="en-US" sz="5400" b="1" cap="none" spc="50" baseline="0">
              <a:ln w="0"/>
              <a:solidFill>
                <a:schemeClr val="bg2"/>
              </a:solidFill>
              <a:effectLst>
                <a:innerShdw blurRad="63500" dist="50800" dir="13500000">
                  <a:srgbClr val="000000">
                    <a:alpha val="50000"/>
                  </a:srgbClr>
                </a:innerShdw>
              </a:effectLst>
            </a:rPr>
            <a:t> ONLY</a:t>
          </a:r>
        </a:p>
        <a:p>
          <a:pPr algn="ctr"/>
          <a:r>
            <a:rPr lang="en-US" sz="3600" b="1" cap="none" spc="50" baseline="0">
              <a:ln w="0"/>
              <a:solidFill>
                <a:schemeClr val="bg2"/>
              </a:solidFill>
              <a:effectLst>
                <a:innerShdw blurRad="63500" dist="50800" dir="13500000">
                  <a:srgbClr val="000000">
                    <a:alpha val="50000"/>
                  </a:srgbClr>
                </a:innerShdw>
              </a:effectLst>
            </a:rPr>
            <a:t>CONTACT K LIU ACCOUNTING SERVICES INC. FOR FREE SERVICE CONTRACT QUOTE</a:t>
          </a:r>
        </a:p>
      </xdr:txBody>
    </xdr:sp>
    <xdr:clientData/>
  </xdr:oneCellAnchor>
  <xdr:oneCellAnchor>
    <xdr:from>
      <xdr:col>6</xdr:col>
      <xdr:colOff>2885</xdr:colOff>
      <xdr:row>0</xdr:row>
      <xdr:rowOff>79374</xdr:rowOff>
    </xdr:from>
    <xdr:ext cx="14538615" cy="1662829"/>
    <xdr:pic>
      <xdr:nvPicPr>
        <xdr:cNvPr id="6" name="Picture 5">
          <a:extLst>
            <a:ext uri="{FF2B5EF4-FFF2-40B4-BE49-F238E27FC236}">
              <a16:creationId xmlns:a16="http://schemas.microsoft.com/office/drawing/2014/main" id="{065DD270-E77D-4987-B0A0-8915D13418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76135" y="79374"/>
          <a:ext cx="14538615" cy="1662829"/>
        </a:xfrm>
        <a:prstGeom prst="rect">
          <a:avLst/>
        </a:prstGeom>
      </xdr:spPr>
    </xdr:pic>
    <xdr:clientData/>
  </xdr:oneCellAnchor>
  <xdr:twoCellAnchor>
    <xdr:from>
      <xdr:col>7</xdr:col>
      <xdr:colOff>304800</xdr:colOff>
      <xdr:row>28</xdr:row>
      <xdr:rowOff>114299</xdr:rowOff>
    </xdr:from>
    <xdr:to>
      <xdr:col>7</xdr:col>
      <xdr:colOff>533400</xdr:colOff>
      <xdr:row>28</xdr:row>
      <xdr:rowOff>257174</xdr:rowOff>
    </xdr:to>
    <xdr:sp macro="" textlink="">
      <xdr:nvSpPr>
        <xdr:cNvPr id="7" name="Arrow: Right 6">
          <a:extLst>
            <a:ext uri="{FF2B5EF4-FFF2-40B4-BE49-F238E27FC236}">
              <a16:creationId xmlns:a16="http://schemas.microsoft.com/office/drawing/2014/main" id="{9BD1DA67-860A-4189-A4EC-124A4458F60F}"/>
            </a:ext>
          </a:extLst>
        </xdr:cNvPr>
        <xdr:cNvSpPr/>
      </xdr:nvSpPr>
      <xdr:spPr>
        <a:xfrm>
          <a:off x="11820525" y="705802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29</xdr:row>
      <xdr:rowOff>114299</xdr:rowOff>
    </xdr:from>
    <xdr:to>
      <xdr:col>7</xdr:col>
      <xdr:colOff>533400</xdr:colOff>
      <xdr:row>29</xdr:row>
      <xdr:rowOff>257174</xdr:rowOff>
    </xdr:to>
    <xdr:sp macro="" textlink="">
      <xdr:nvSpPr>
        <xdr:cNvPr id="8" name="Arrow: Right 7">
          <a:extLst>
            <a:ext uri="{FF2B5EF4-FFF2-40B4-BE49-F238E27FC236}">
              <a16:creationId xmlns:a16="http://schemas.microsoft.com/office/drawing/2014/main" id="{DE47CF54-251C-4836-9267-34D69997853C}"/>
            </a:ext>
          </a:extLst>
        </xdr:cNvPr>
        <xdr:cNvSpPr/>
      </xdr:nvSpPr>
      <xdr:spPr>
        <a:xfrm>
          <a:off x="11820525" y="7372349"/>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30</xdr:row>
      <xdr:rowOff>114299</xdr:rowOff>
    </xdr:from>
    <xdr:to>
      <xdr:col>7</xdr:col>
      <xdr:colOff>533400</xdr:colOff>
      <xdr:row>30</xdr:row>
      <xdr:rowOff>257174</xdr:rowOff>
    </xdr:to>
    <xdr:sp macro="" textlink="">
      <xdr:nvSpPr>
        <xdr:cNvPr id="9" name="Arrow: Right 8">
          <a:extLst>
            <a:ext uri="{FF2B5EF4-FFF2-40B4-BE49-F238E27FC236}">
              <a16:creationId xmlns:a16="http://schemas.microsoft.com/office/drawing/2014/main" id="{08DFB317-6927-4214-81E3-EBFEB2A3E652}"/>
            </a:ext>
          </a:extLst>
        </xdr:cNvPr>
        <xdr:cNvSpPr/>
      </xdr:nvSpPr>
      <xdr:spPr>
        <a:xfrm>
          <a:off x="11820525" y="768667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38</xdr:row>
      <xdr:rowOff>114299</xdr:rowOff>
    </xdr:from>
    <xdr:to>
      <xdr:col>7</xdr:col>
      <xdr:colOff>533400</xdr:colOff>
      <xdr:row>38</xdr:row>
      <xdr:rowOff>257174</xdr:rowOff>
    </xdr:to>
    <xdr:sp macro="" textlink="">
      <xdr:nvSpPr>
        <xdr:cNvPr id="11" name="Arrow: Right 10">
          <a:extLst>
            <a:ext uri="{FF2B5EF4-FFF2-40B4-BE49-F238E27FC236}">
              <a16:creationId xmlns:a16="http://schemas.microsoft.com/office/drawing/2014/main" id="{5633D6AE-B2C9-4C8F-9B25-B99FEB8E278A}"/>
            </a:ext>
          </a:extLst>
        </xdr:cNvPr>
        <xdr:cNvSpPr/>
      </xdr:nvSpPr>
      <xdr:spPr>
        <a:xfrm>
          <a:off x="11820525" y="1046797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39</xdr:row>
      <xdr:rowOff>114299</xdr:rowOff>
    </xdr:from>
    <xdr:to>
      <xdr:col>7</xdr:col>
      <xdr:colOff>533400</xdr:colOff>
      <xdr:row>39</xdr:row>
      <xdr:rowOff>257174</xdr:rowOff>
    </xdr:to>
    <xdr:sp macro="" textlink="">
      <xdr:nvSpPr>
        <xdr:cNvPr id="12" name="Arrow: Right 11">
          <a:extLst>
            <a:ext uri="{FF2B5EF4-FFF2-40B4-BE49-F238E27FC236}">
              <a16:creationId xmlns:a16="http://schemas.microsoft.com/office/drawing/2014/main" id="{61C713B5-32BC-4C28-A4E6-C0679FBDE53E}"/>
            </a:ext>
          </a:extLst>
        </xdr:cNvPr>
        <xdr:cNvSpPr/>
      </xdr:nvSpPr>
      <xdr:spPr>
        <a:xfrm>
          <a:off x="11820525" y="10763249"/>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40</xdr:row>
      <xdr:rowOff>114299</xdr:rowOff>
    </xdr:from>
    <xdr:to>
      <xdr:col>7</xdr:col>
      <xdr:colOff>533400</xdr:colOff>
      <xdr:row>40</xdr:row>
      <xdr:rowOff>257174</xdr:rowOff>
    </xdr:to>
    <xdr:sp macro="" textlink="">
      <xdr:nvSpPr>
        <xdr:cNvPr id="13" name="Arrow: Right 12">
          <a:extLst>
            <a:ext uri="{FF2B5EF4-FFF2-40B4-BE49-F238E27FC236}">
              <a16:creationId xmlns:a16="http://schemas.microsoft.com/office/drawing/2014/main" id="{47355473-6837-4C8F-A62C-D055EF1D2468}"/>
            </a:ext>
          </a:extLst>
        </xdr:cNvPr>
        <xdr:cNvSpPr/>
      </xdr:nvSpPr>
      <xdr:spPr>
        <a:xfrm>
          <a:off x="11820525" y="1105852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45</xdr:row>
      <xdr:rowOff>114299</xdr:rowOff>
    </xdr:from>
    <xdr:to>
      <xdr:col>7</xdr:col>
      <xdr:colOff>533400</xdr:colOff>
      <xdr:row>45</xdr:row>
      <xdr:rowOff>257174</xdr:rowOff>
    </xdr:to>
    <xdr:sp macro="" textlink="">
      <xdr:nvSpPr>
        <xdr:cNvPr id="14" name="Arrow: Right 13">
          <a:extLst>
            <a:ext uri="{FF2B5EF4-FFF2-40B4-BE49-F238E27FC236}">
              <a16:creationId xmlns:a16="http://schemas.microsoft.com/office/drawing/2014/main" id="{62DC53F0-9955-421B-A1FD-3FA07BB850CF}"/>
            </a:ext>
          </a:extLst>
        </xdr:cNvPr>
        <xdr:cNvSpPr/>
      </xdr:nvSpPr>
      <xdr:spPr>
        <a:xfrm>
          <a:off x="11820525" y="12877799"/>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36</xdr:row>
      <xdr:rowOff>76199</xdr:rowOff>
    </xdr:from>
    <xdr:to>
      <xdr:col>7</xdr:col>
      <xdr:colOff>533400</xdr:colOff>
      <xdr:row>36</xdr:row>
      <xdr:rowOff>219074</xdr:rowOff>
    </xdr:to>
    <xdr:sp macro="" textlink="">
      <xdr:nvSpPr>
        <xdr:cNvPr id="15" name="Arrow: Right 14">
          <a:extLst>
            <a:ext uri="{FF2B5EF4-FFF2-40B4-BE49-F238E27FC236}">
              <a16:creationId xmlns:a16="http://schemas.microsoft.com/office/drawing/2014/main" id="{7576BE21-5D67-4E7D-90B9-2E524A42E25F}"/>
            </a:ext>
          </a:extLst>
        </xdr:cNvPr>
        <xdr:cNvSpPr/>
      </xdr:nvSpPr>
      <xdr:spPr>
        <a:xfrm>
          <a:off x="11820525" y="982027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37</xdr:row>
      <xdr:rowOff>66674</xdr:rowOff>
    </xdr:from>
    <xdr:to>
      <xdr:col>7</xdr:col>
      <xdr:colOff>533400</xdr:colOff>
      <xdr:row>37</xdr:row>
      <xdr:rowOff>209549</xdr:rowOff>
    </xdr:to>
    <xdr:sp macro="" textlink="">
      <xdr:nvSpPr>
        <xdr:cNvPr id="16" name="Arrow: Right 15">
          <a:extLst>
            <a:ext uri="{FF2B5EF4-FFF2-40B4-BE49-F238E27FC236}">
              <a16:creationId xmlns:a16="http://schemas.microsoft.com/office/drawing/2014/main" id="{F558BD3C-986F-4395-AEF2-A81EBD1F4541}"/>
            </a:ext>
          </a:extLst>
        </xdr:cNvPr>
        <xdr:cNvSpPr/>
      </xdr:nvSpPr>
      <xdr:spPr>
        <a:xfrm>
          <a:off x="11820525" y="10115549"/>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50</xdr:row>
      <xdr:rowOff>66674</xdr:rowOff>
    </xdr:from>
    <xdr:to>
      <xdr:col>7</xdr:col>
      <xdr:colOff>533400</xdr:colOff>
      <xdr:row>50</xdr:row>
      <xdr:rowOff>209549</xdr:rowOff>
    </xdr:to>
    <xdr:sp macro="" textlink="">
      <xdr:nvSpPr>
        <xdr:cNvPr id="17" name="Arrow: Right 16">
          <a:extLst>
            <a:ext uri="{FF2B5EF4-FFF2-40B4-BE49-F238E27FC236}">
              <a16:creationId xmlns:a16="http://schemas.microsoft.com/office/drawing/2014/main" id="{553DCB8C-3689-4047-AE6E-0C0F9398C1F2}"/>
            </a:ext>
          </a:extLst>
        </xdr:cNvPr>
        <xdr:cNvSpPr/>
      </xdr:nvSpPr>
      <xdr:spPr>
        <a:xfrm>
          <a:off x="11820525" y="1435417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49</xdr:row>
      <xdr:rowOff>114299</xdr:rowOff>
    </xdr:from>
    <xdr:to>
      <xdr:col>7</xdr:col>
      <xdr:colOff>533400</xdr:colOff>
      <xdr:row>49</xdr:row>
      <xdr:rowOff>257174</xdr:rowOff>
    </xdr:to>
    <xdr:sp macro="" textlink="">
      <xdr:nvSpPr>
        <xdr:cNvPr id="18" name="Arrow: Right 17">
          <a:extLst>
            <a:ext uri="{FF2B5EF4-FFF2-40B4-BE49-F238E27FC236}">
              <a16:creationId xmlns:a16="http://schemas.microsoft.com/office/drawing/2014/main" id="{A2817261-0C4E-423C-8F3D-B2D90BBA0495}"/>
            </a:ext>
          </a:extLst>
        </xdr:cNvPr>
        <xdr:cNvSpPr/>
      </xdr:nvSpPr>
      <xdr:spPr>
        <a:xfrm>
          <a:off x="11820525" y="1410652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64</xdr:row>
      <xdr:rowOff>114299</xdr:rowOff>
    </xdr:from>
    <xdr:to>
      <xdr:col>7</xdr:col>
      <xdr:colOff>533400</xdr:colOff>
      <xdr:row>64</xdr:row>
      <xdr:rowOff>257174</xdr:rowOff>
    </xdr:to>
    <xdr:sp macro="" textlink="">
      <xdr:nvSpPr>
        <xdr:cNvPr id="19" name="Arrow: Right 18">
          <a:extLst>
            <a:ext uri="{FF2B5EF4-FFF2-40B4-BE49-F238E27FC236}">
              <a16:creationId xmlns:a16="http://schemas.microsoft.com/office/drawing/2014/main" id="{CF2F163D-D4F3-407D-A93A-96D8718B4C78}"/>
            </a:ext>
          </a:extLst>
        </xdr:cNvPr>
        <xdr:cNvSpPr/>
      </xdr:nvSpPr>
      <xdr:spPr>
        <a:xfrm>
          <a:off x="11820525" y="1873567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65</xdr:row>
      <xdr:rowOff>114299</xdr:rowOff>
    </xdr:from>
    <xdr:to>
      <xdr:col>7</xdr:col>
      <xdr:colOff>533400</xdr:colOff>
      <xdr:row>65</xdr:row>
      <xdr:rowOff>257174</xdr:rowOff>
    </xdr:to>
    <xdr:sp macro="" textlink="">
      <xdr:nvSpPr>
        <xdr:cNvPr id="20" name="Arrow: Right 19">
          <a:extLst>
            <a:ext uri="{FF2B5EF4-FFF2-40B4-BE49-F238E27FC236}">
              <a16:creationId xmlns:a16="http://schemas.microsoft.com/office/drawing/2014/main" id="{939BE84B-72EF-493B-B682-97B242FF434A}"/>
            </a:ext>
          </a:extLst>
        </xdr:cNvPr>
        <xdr:cNvSpPr/>
      </xdr:nvSpPr>
      <xdr:spPr>
        <a:xfrm>
          <a:off x="11820525" y="19030949"/>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66</xdr:row>
      <xdr:rowOff>114299</xdr:rowOff>
    </xdr:from>
    <xdr:to>
      <xdr:col>7</xdr:col>
      <xdr:colOff>533400</xdr:colOff>
      <xdr:row>66</xdr:row>
      <xdr:rowOff>257174</xdr:rowOff>
    </xdr:to>
    <xdr:sp macro="" textlink="">
      <xdr:nvSpPr>
        <xdr:cNvPr id="21" name="Arrow: Right 20">
          <a:extLst>
            <a:ext uri="{FF2B5EF4-FFF2-40B4-BE49-F238E27FC236}">
              <a16:creationId xmlns:a16="http://schemas.microsoft.com/office/drawing/2014/main" id="{116476D4-36BD-49E5-95EA-16CB55676E90}"/>
            </a:ext>
          </a:extLst>
        </xdr:cNvPr>
        <xdr:cNvSpPr/>
      </xdr:nvSpPr>
      <xdr:spPr>
        <a:xfrm>
          <a:off x="11820525" y="1932622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67</xdr:row>
      <xdr:rowOff>114299</xdr:rowOff>
    </xdr:from>
    <xdr:to>
      <xdr:col>7</xdr:col>
      <xdr:colOff>533400</xdr:colOff>
      <xdr:row>67</xdr:row>
      <xdr:rowOff>257174</xdr:rowOff>
    </xdr:to>
    <xdr:sp macro="" textlink="">
      <xdr:nvSpPr>
        <xdr:cNvPr id="22" name="Arrow: Right 21">
          <a:extLst>
            <a:ext uri="{FF2B5EF4-FFF2-40B4-BE49-F238E27FC236}">
              <a16:creationId xmlns:a16="http://schemas.microsoft.com/office/drawing/2014/main" id="{9E9ACFAB-D82F-4D6A-8367-397A68B9E0E2}"/>
            </a:ext>
          </a:extLst>
        </xdr:cNvPr>
        <xdr:cNvSpPr/>
      </xdr:nvSpPr>
      <xdr:spPr>
        <a:xfrm>
          <a:off x="11820525" y="19621499"/>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68</xdr:row>
      <xdr:rowOff>114299</xdr:rowOff>
    </xdr:from>
    <xdr:to>
      <xdr:col>7</xdr:col>
      <xdr:colOff>533400</xdr:colOff>
      <xdr:row>68</xdr:row>
      <xdr:rowOff>257174</xdr:rowOff>
    </xdr:to>
    <xdr:sp macro="" textlink="">
      <xdr:nvSpPr>
        <xdr:cNvPr id="23" name="Arrow: Right 22">
          <a:extLst>
            <a:ext uri="{FF2B5EF4-FFF2-40B4-BE49-F238E27FC236}">
              <a16:creationId xmlns:a16="http://schemas.microsoft.com/office/drawing/2014/main" id="{BCEA4871-9B08-4366-A4F7-482B33892B21}"/>
            </a:ext>
          </a:extLst>
        </xdr:cNvPr>
        <xdr:cNvSpPr/>
      </xdr:nvSpPr>
      <xdr:spPr>
        <a:xfrm>
          <a:off x="11820525" y="1991677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70</xdr:row>
      <xdr:rowOff>114299</xdr:rowOff>
    </xdr:from>
    <xdr:to>
      <xdr:col>7</xdr:col>
      <xdr:colOff>533400</xdr:colOff>
      <xdr:row>70</xdr:row>
      <xdr:rowOff>257174</xdr:rowOff>
    </xdr:to>
    <xdr:sp macro="" textlink="">
      <xdr:nvSpPr>
        <xdr:cNvPr id="24" name="Arrow: Right 23">
          <a:extLst>
            <a:ext uri="{FF2B5EF4-FFF2-40B4-BE49-F238E27FC236}">
              <a16:creationId xmlns:a16="http://schemas.microsoft.com/office/drawing/2014/main" id="{EA14B65C-217F-42AB-9058-6A8C2A7DA122}"/>
            </a:ext>
          </a:extLst>
        </xdr:cNvPr>
        <xdr:cNvSpPr/>
      </xdr:nvSpPr>
      <xdr:spPr>
        <a:xfrm>
          <a:off x="11820525" y="20802599"/>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58</xdr:row>
      <xdr:rowOff>114299</xdr:rowOff>
    </xdr:from>
    <xdr:to>
      <xdr:col>7</xdr:col>
      <xdr:colOff>533400</xdr:colOff>
      <xdr:row>58</xdr:row>
      <xdr:rowOff>257174</xdr:rowOff>
    </xdr:to>
    <xdr:sp macro="" textlink="">
      <xdr:nvSpPr>
        <xdr:cNvPr id="25" name="Arrow: Right 24">
          <a:extLst>
            <a:ext uri="{FF2B5EF4-FFF2-40B4-BE49-F238E27FC236}">
              <a16:creationId xmlns:a16="http://schemas.microsoft.com/office/drawing/2014/main" id="{BCD9B664-2F95-4181-AE09-135C05D37301}"/>
            </a:ext>
          </a:extLst>
        </xdr:cNvPr>
        <xdr:cNvSpPr/>
      </xdr:nvSpPr>
      <xdr:spPr>
        <a:xfrm>
          <a:off x="11820525" y="1686877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54</xdr:row>
      <xdr:rowOff>114299</xdr:rowOff>
    </xdr:from>
    <xdr:to>
      <xdr:col>7</xdr:col>
      <xdr:colOff>533400</xdr:colOff>
      <xdr:row>54</xdr:row>
      <xdr:rowOff>257174</xdr:rowOff>
    </xdr:to>
    <xdr:sp macro="" textlink="">
      <xdr:nvSpPr>
        <xdr:cNvPr id="26" name="Arrow: Right 25">
          <a:extLst>
            <a:ext uri="{FF2B5EF4-FFF2-40B4-BE49-F238E27FC236}">
              <a16:creationId xmlns:a16="http://schemas.microsoft.com/office/drawing/2014/main" id="{8D4D7C95-541B-432E-9D40-4EE160D3B4EA}"/>
            </a:ext>
          </a:extLst>
        </xdr:cNvPr>
        <xdr:cNvSpPr/>
      </xdr:nvSpPr>
      <xdr:spPr>
        <a:xfrm>
          <a:off x="11820525" y="15640049"/>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53</xdr:row>
      <xdr:rowOff>114299</xdr:rowOff>
    </xdr:from>
    <xdr:to>
      <xdr:col>7</xdr:col>
      <xdr:colOff>533400</xdr:colOff>
      <xdr:row>53</xdr:row>
      <xdr:rowOff>257174</xdr:rowOff>
    </xdr:to>
    <xdr:sp macro="" textlink="">
      <xdr:nvSpPr>
        <xdr:cNvPr id="27" name="Arrow: Right 26">
          <a:extLst>
            <a:ext uri="{FF2B5EF4-FFF2-40B4-BE49-F238E27FC236}">
              <a16:creationId xmlns:a16="http://schemas.microsoft.com/office/drawing/2014/main" id="{67F997C2-8FDA-4480-831F-3830A7252A0C}"/>
            </a:ext>
          </a:extLst>
        </xdr:cNvPr>
        <xdr:cNvSpPr/>
      </xdr:nvSpPr>
      <xdr:spPr>
        <a:xfrm>
          <a:off x="11820525" y="1534477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44</xdr:row>
      <xdr:rowOff>114299</xdr:rowOff>
    </xdr:from>
    <xdr:to>
      <xdr:col>7</xdr:col>
      <xdr:colOff>533400</xdr:colOff>
      <xdr:row>44</xdr:row>
      <xdr:rowOff>257174</xdr:rowOff>
    </xdr:to>
    <xdr:sp macro="" textlink="">
      <xdr:nvSpPr>
        <xdr:cNvPr id="28" name="Arrow: Right 27">
          <a:extLst>
            <a:ext uri="{FF2B5EF4-FFF2-40B4-BE49-F238E27FC236}">
              <a16:creationId xmlns:a16="http://schemas.microsoft.com/office/drawing/2014/main" id="{1648F732-AA3F-4EE9-AB0A-2662EACA0B9B}"/>
            </a:ext>
          </a:extLst>
        </xdr:cNvPr>
        <xdr:cNvSpPr/>
      </xdr:nvSpPr>
      <xdr:spPr>
        <a:xfrm>
          <a:off x="11820525" y="12287249"/>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78</xdr:row>
      <xdr:rowOff>114299</xdr:rowOff>
    </xdr:from>
    <xdr:to>
      <xdr:col>7</xdr:col>
      <xdr:colOff>533400</xdr:colOff>
      <xdr:row>78</xdr:row>
      <xdr:rowOff>257174</xdr:rowOff>
    </xdr:to>
    <xdr:sp macro="" textlink="">
      <xdr:nvSpPr>
        <xdr:cNvPr id="29" name="Arrow: Right 28">
          <a:extLst>
            <a:ext uri="{FF2B5EF4-FFF2-40B4-BE49-F238E27FC236}">
              <a16:creationId xmlns:a16="http://schemas.microsoft.com/office/drawing/2014/main" id="{857A3D65-9A29-465D-A39E-12586FF2372C}"/>
            </a:ext>
          </a:extLst>
        </xdr:cNvPr>
        <xdr:cNvSpPr/>
      </xdr:nvSpPr>
      <xdr:spPr>
        <a:xfrm>
          <a:off x="11820525" y="2351722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69</xdr:row>
      <xdr:rowOff>114299</xdr:rowOff>
    </xdr:from>
    <xdr:to>
      <xdr:col>7</xdr:col>
      <xdr:colOff>533400</xdr:colOff>
      <xdr:row>69</xdr:row>
      <xdr:rowOff>257174</xdr:rowOff>
    </xdr:to>
    <xdr:sp macro="" textlink="">
      <xdr:nvSpPr>
        <xdr:cNvPr id="30" name="Arrow: Right 29">
          <a:extLst>
            <a:ext uri="{FF2B5EF4-FFF2-40B4-BE49-F238E27FC236}">
              <a16:creationId xmlns:a16="http://schemas.microsoft.com/office/drawing/2014/main" id="{0E93BC68-86BC-496D-95B2-08237A63F975}"/>
            </a:ext>
          </a:extLst>
        </xdr:cNvPr>
        <xdr:cNvSpPr/>
      </xdr:nvSpPr>
      <xdr:spPr>
        <a:xfrm>
          <a:off x="11820525" y="20212049"/>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oneCellAnchor>
    <xdr:from>
      <xdr:col>16</xdr:col>
      <xdr:colOff>605118</xdr:colOff>
      <xdr:row>21</xdr:row>
      <xdr:rowOff>0</xdr:rowOff>
    </xdr:from>
    <xdr:ext cx="184731" cy="254493"/>
    <xdr:sp macro="" textlink="">
      <xdr:nvSpPr>
        <xdr:cNvPr id="31" name="TextBox 30">
          <a:extLst>
            <a:ext uri="{FF2B5EF4-FFF2-40B4-BE49-F238E27FC236}">
              <a16:creationId xmlns:a16="http://schemas.microsoft.com/office/drawing/2014/main" id="{7167F6AD-67CC-48EB-8F3D-CE09D67BEBB1}"/>
            </a:ext>
          </a:extLst>
        </xdr:cNvPr>
        <xdr:cNvSpPr txBox="1"/>
      </xdr:nvSpPr>
      <xdr:spPr>
        <a:xfrm>
          <a:off x="47529750" y="5362575"/>
          <a:ext cx="184731"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solidFill>
              <a:srgbClr val="7030A0"/>
            </a:solidFill>
            <a:latin typeface="Times New Roman" pitchFamily="18" charset="0"/>
            <a:cs typeface="Times New Roman" pitchFamily="18" charset="0"/>
          </a:endParaRPr>
        </a:p>
      </xdr:txBody>
    </xdr:sp>
    <xdr:clientData/>
  </xdr:oneCellAnchor>
  <xdr:oneCellAnchor>
    <xdr:from>
      <xdr:col>16</xdr:col>
      <xdr:colOff>605118</xdr:colOff>
      <xdr:row>20</xdr:row>
      <xdr:rowOff>0</xdr:rowOff>
    </xdr:from>
    <xdr:ext cx="184731" cy="254493"/>
    <xdr:sp macro="" textlink="">
      <xdr:nvSpPr>
        <xdr:cNvPr id="32" name="TextBox 31">
          <a:extLst>
            <a:ext uri="{FF2B5EF4-FFF2-40B4-BE49-F238E27FC236}">
              <a16:creationId xmlns:a16="http://schemas.microsoft.com/office/drawing/2014/main" id="{DFB6A2BB-03A5-4676-BE85-4BB268498EB5}"/>
            </a:ext>
          </a:extLst>
        </xdr:cNvPr>
        <xdr:cNvSpPr txBox="1"/>
      </xdr:nvSpPr>
      <xdr:spPr>
        <a:xfrm>
          <a:off x="47529750" y="5114925"/>
          <a:ext cx="184731"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solidFill>
              <a:srgbClr val="7030A0"/>
            </a:solidFill>
            <a:latin typeface="Times New Roman" pitchFamily="18" charset="0"/>
            <a:cs typeface="Times New Roman" pitchFamily="18" charset="0"/>
          </a:endParaRPr>
        </a:p>
      </xdr:txBody>
    </xdr:sp>
    <xdr:clientData/>
  </xdr:oneCellAnchor>
  <xdr:twoCellAnchor>
    <xdr:from>
      <xdr:col>7</xdr:col>
      <xdr:colOff>304800</xdr:colOff>
      <xdr:row>16</xdr:row>
      <xdr:rowOff>114299</xdr:rowOff>
    </xdr:from>
    <xdr:to>
      <xdr:col>7</xdr:col>
      <xdr:colOff>533400</xdr:colOff>
      <xdr:row>16</xdr:row>
      <xdr:rowOff>257174</xdr:rowOff>
    </xdr:to>
    <xdr:sp macro="" textlink="">
      <xdr:nvSpPr>
        <xdr:cNvPr id="33" name="Arrow: Right 32">
          <a:extLst>
            <a:ext uri="{FF2B5EF4-FFF2-40B4-BE49-F238E27FC236}">
              <a16:creationId xmlns:a16="http://schemas.microsoft.com/office/drawing/2014/main" id="{D17469B6-963E-4364-BDDA-DF7EBBC2BE93}"/>
            </a:ext>
          </a:extLst>
        </xdr:cNvPr>
        <xdr:cNvSpPr/>
      </xdr:nvSpPr>
      <xdr:spPr>
        <a:xfrm>
          <a:off x="11820525" y="406717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17</xdr:row>
      <xdr:rowOff>114299</xdr:rowOff>
    </xdr:from>
    <xdr:to>
      <xdr:col>7</xdr:col>
      <xdr:colOff>533400</xdr:colOff>
      <xdr:row>17</xdr:row>
      <xdr:rowOff>257174</xdr:rowOff>
    </xdr:to>
    <xdr:sp macro="" textlink="">
      <xdr:nvSpPr>
        <xdr:cNvPr id="34" name="Arrow: Right 33">
          <a:extLst>
            <a:ext uri="{FF2B5EF4-FFF2-40B4-BE49-F238E27FC236}">
              <a16:creationId xmlns:a16="http://schemas.microsoft.com/office/drawing/2014/main" id="{B77EEBCE-6C6A-4D71-86ED-7C336F9A9E3F}"/>
            </a:ext>
          </a:extLst>
        </xdr:cNvPr>
        <xdr:cNvSpPr/>
      </xdr:nvSpPr>
      <xdr:spPr>
        <a:xfrm>
          <a:off x="11820525" y="4324349"/>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oneCellAnchor>
    <xdr:from>
      <xdr:col>6</xdr:col>
      <xdr:colOff>215035</xdr:colOff>
      <xdr:row>10</xdr:row>
      <xdr:rowOff>155862</xdr:rowOff>
    </xdr:from>
    <xdr:ext cx="18508679" cy="1501180"/>
    <xdr:sp macro="" textlink="">
      <xdr:nvSpPr>
        <xdr:cNvPr id="35" name="Rectangle 34">
          <a:extLst>
            <a:ext uri="{FF2B5EF4-FFF2-40B4-BE49-F238E27FC236}">
              <a16:creationId xmlns:a16="http://schemas.microsoft.com/office/drawing/2014/main" id="{CCD236E3-8F32-478F-9806-30FE00166C37}"/>
            </a:ext>
          </a:extLst>
        </xdr:cNvPr>
        <xdr:cNvSpPr/>
      </xdr:nvSpPr>
      <xdr:spPr>
        <a:xfrm>
          <a:off x="2088285" y="2251362"/>
          <a:ext cx="18508679" cy="1501180"/>
        </a:xfrm>
        <a:prstGeom prst="rect">
          <a:avLst/>
        </a:prstGeom>
        <a:noFill/>
      </xdr:spPr>
      <xdr:txBody>
        <a:bodyPr wrap="square" lIns="91440" tIns="45720" rIns="91440" bIns="45720">
          <a:spAutoFit/>
        </a:bodyPr>
        <a:lstStyle/>
        <a:p>
          <a:pPr algn="ctr"/>
          <a:r>
            <a:rPr lang="en-US" sz="5400" b="1" cap="none" spc="50">
              <a:ln w="0"/>
              <a:solidFill>
                <a:schemeClr val="bg2"/>
              </a:solidFill>
              <a:effectLst>
                <a:innerShdw blurRad="63500" dist="50800" dir="13500000">
                  <a:srgbClr val="000000">
                    <a:alpha val="50000"/>
                  </a:srgbClr>
                </a:innerShdw>
              </a:effectLst>
            </a:rPr>
            <a:t>ESTIMATE</a:t>
          </a:r>
          <a:r>
            <a:rPr lang="en-US" sz="5400" b="1" cap="none" spc="50" baseline="0">
              <a:ln w="0"/>
              <a:solidFill>
                <a:schemeClr val="bg2"/>
              </a:solidFill>
              <a:effectLst>
                <a:innerShdw blurRad="63500" dist="50800" dir="13500000">
                  <a:srgbClr val="000000">
                    <a:alpha val="50000"/>
                  </a:srgbClr>
                </a:innerShdw>
              </a:effectLst>
            </a:rPr>
            <a:t> ONLY</a:t>
          </a:r>
        </a:p>
        <a:p>
          <a:pPr algn="ctr"/>
          <a:r>
            <a:rPr lang="en-US" sz="3600" b="1" cap="none" spc="50" baseline="0">
              <a:ln w="0"/>
              <a:solidFill>
                <a:schemeClr val="bg2"/>
              </a:solidFill>
              <a:effectLst>
                <a:innerShdw blurRad="63500" dist="50800" dir="13500000">
                  <a:srgbClr val="000000">
                    <a:alpha val="50000"/>
                  </a:srgbClr>
                </a:innerShdw>
              </a:effectLst>
            </a:rPr>
            <a:t>CONTACT K LIU ACCOUNTING SERVICES INC. FOR FREE SERVICE CONTRACT QUOTE</a:t>
          </a:r>
        </a:p>
      </xdr:txBody>
    </xdr:sp>
    <xdr:clientData/>
  </xdr:oneCellAnchor>
  <xdr:twoCellAnchor editAs="oneCell">
    <xdr:from>
      <xdr:col>7</xdr:col>
      <xdr:colOff>523875</xdr:colOff>
      <xdr:row>49</xdr:row>
      <xdr:rowOff>466724</xdr:rowOff>
    </xdr:from>
    <xdr:to>
      <xdr:col>8</xdr:col>
      <xdr:colOff>3635374</xdr:colOff>
      <xdr:row>50</xdr:row>
      <xdr:rowOff>303126</xdr:rowOff>
    </xdr:to>
    <xdr:pic>
      <xdr:nvPicPr>
        <xdr:cNvPr id="38" name="Picture 37">
          <a:extLst>
            <a:ext uri="{FF2B5EF4-FFF2-40B4-BE49-F238E27FC236}">
              <a16:creationId xmlns:a16="http://schemas.microsoft.com/office/drawing/2014/main" id="{1D331EE5-BC77-4639-AB32-2EA4D5C4AEDA}"/>
            </a:ext>
          </a:extLst>
        </xdr:cNvPr>
        <xdr:cNvPicPr>
          <a:picLocks noChangeAspect="1"/>
        </xdr:cNvPicPr>
      </xdr:nvPicPr>
      <xdr:blipFill>
        <a:blip xmlns:r="http://schemas.openxmlformats.org/officeDocument/2006/relationships" r:embed="rId3"/>
        <a:stretch>
          <a:fillRect/>
        </a:stretch>
      </xdr:blipFill>
      <xdr:spPr>
        <a:xfrm>
          <a:off x="12065000" y="23215599"/>
          <a:ext cx="3794125" cy="328527"/>
        </a:xfrm>
        <a:prstGeom prst="rect">
          <a:avLst/>
        </a:prstGeom>
      </xdr:spPr>
    </xdr:pic>
    <xdr:clientData/>
  </xdr:twoCellAnchor>
  <xdr:twoCellAnchor editAs="oneCell">
    <xdr:from>
      <xdr:col>7</xdr:col>
      <xdr:colOff>556534</xdr:colOff>
      <xdr:row>36</xdr:row>
      <xdr:rowOff>55333</xdr:rowOff>
    </xdr:from>
    <xdr:to>
      <xdr:col>8</xdr:col>
      <xdr:colOff>6500718</xdr:colOff>
      <xdr:row>36</xdr:row>
      <xdr:rowOff>358774</xdr:rowOff>
    </xdr:to>
    <xdr:pic>
      <xdr:nvPicPr>
        <xdr:cNvPr id="40" name="Picture 39">
          <a:extLst>
            <a:ext uri="{FF2B5EF4-FFF2-40B4-BE49-F238E27FC236}">
              <a16:creationId xmlns:a16="http://schemas.microsoft.com/office/drawing/2014/main" id="{86F13ACB-D810-4159-A6E0-A93C9709F715}"/>
            </a:ext>
          </a:extLst>
        </xdr:cNvPr>
        <xdr:cNvPicPr>
          <a:picLocks noChangeAspect="1"/>
        </xdr:cNvPicPr>
      </xdr:nvPicPr>
      <xdr:blipFill>
        <a:blip xmlns:r="http://schemas.openxmlformats.org/officeDocument/2006/relationships" r:embed="rId1"/>
        <a:stretch>
          <a:fillRect/>
        </a:stretch>
      </xdr:blipFill>
      <xdr:spPr>
        <a:xfrm>
          <a:off x="12097659" y="16882833"/>
          <a:ext cx="6626810" cy="3034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470291</xdr:colOff>
      <xdr:row>76</xdr:row>
      <xdr:rowOff>446736</xdr:rowOff>
    </xdr:from>
    <xdr:ext cx="970843" cy="328295"/>
    <xdr:sp macro="" textlink="">
      <xdr:nvSpPr>
        <xdr:cNvPr id="2" name="TextBox 1">
          <a:extLst>
            <a:ext uri="{FF2B5EF4-FFF2-40B4-BE49-F238E27FC236}">
              <a16:creationId xmlns:a16="http://schemas.microsoft.com/office/drawing/2014/main" id="{128FA3CE-A993-437C-B6B4-6602187648D7}"/>
            </a:ext>
          </a:extLst>
        </xdr:cNvPr>
        <xdr:cNvSpPr txBox="1"/>
      </xdr:nvSpPr>
      <xdr:spPr>
        <a:xfrm>
          <a:off x="12719441" y="30564786"/>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4</xdr:col>
      <xdr:colOff>535852</xdr:colOff>
      <xdr:row>76</xdr:row>
      <xdr:rowOff>444760</xdr:rowOff>
    </xdr:from>
    <xdr:ext cx="970843" cy="328295"/>
    <xdr:sp macro="" textlink="">
      <xdr:nvSpPr>
        <xdr:cNvPr id="3" name="TextBox 2">
          <a:extLst>
            <a:ext uri="{FF2B5EF4-FFF2-40B4-BE49-F238E27FC236}">
              <a16:creationId xmlns:a16="http://schemas.microsoft.com/office/drawing/2014/main" id="{09F44C0E-3B53-4A84-8AEB-B934E143F786}"/>
            </a:ext>
          </a:extLst>
        </xdr:cNvPr>
        <xdr:cNvSpPr txBox="1"/>
      </xdr:nvSpPr>
      <xdr:spPr>
        <a:xfrm>
          <a:off x="15204352" y="30562810"/>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4</xdr:col>
      <xdr:colOff>514824</xdr:colOff>
      <xdr:row>73</xdr:row>
      <xdr:rowOff>4752</xdr:rowOff>
    </xdr:from>
    <xdr:ext cx="970843" cy="328295"/>
    <xdr:sp macro="" textlink="">
      <xdr:nvSpPr>
        <xdr:cNvPr id="4" name="TextBox 3">
          <a:extLst>
            <a:ext uri="{FF2B5EF4-FFF2-40B4-BE49-F238E27FC236}">
              <a16:creationId xmlns:a16="http://schemas.microsoft.com/office/drawing/2014/main" id="{0AFEF385-F22B-4EB0-9EF2-D5279D66D5EC}"/>
            </a:ext>
          </a:extLst>
        </xdr:cNvPr>
        <xdr:cNvSpPr txBox="1"/>
      </xdr:nvSpPr>
      <xdr:spPr>
        <a:xfrm>
          <a:off x="15786574" y="30119627"/>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5</xdr:col>
      <xdr:colOff>513586</xdr:colOff>
      <xdr:row>76</xdr:row>
      <xdr:rowOff>462078</xdr:rowOff>
    </xdr:from>
    <xdr:ext cx="891462" cy="328295"/>
    <xdr:sp macro="" textlink="">
      <xdr:nvSpPr>
        <xdr:cNvPr id="5" name="TextBox 4">
          <a:extLst>
            <a:ext uri="{FF2B5EF4-FFF2-40B4-BE49-F238E27FC236}">
              <a16:creationId xmlns:a16="http://schemas.microsoft.com/office/drawing/2014/main" id="{27044759-165A-4702-AF88-C6EE6CCEDE57}"/>
            </a:ext>
          </a:extLst>
        </xdr:cNvPr>
        <xdr:cNvSpPr txBox="1"/>
      </xdr:nvSpPr>
      <xdr:spPr>
        <a:xfrm>
          <a:off x="17601436" y="30580128"/>
          <a:ext cx="891462"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Monthly</a:t>
          </a:r>
        </a:p>
      </xdr:txBody>
    </xdr:sp>
    <xdr:clientData/>
  </xdr:oneCellAnchor>
  <xdr:oneCellAnchor>
    <xdr:from>
      <xdr:col>5</xdr:col>
      <xdr:colOff>499979</xdr:colOff>
      <xdr:row>73</xdr:row>
      <xdr:rowOff>18365</xdr:rowOff>
    </xdr:from>
    <xdr:ext cx="970843" cy="328295"/>
    <xdr:sp macro="" textlink="">
      <xdr:nvSpPr>
        <xdr:cNvPr id="6" name="TextBox 5">
          <a:extLst>
            <a:ext uri="{FF2B5EF4-FFF2-40B4-BE49-F238E27FC236}">
              <a16:creationId xmlns:a16="http://schemas.microsoft.com/office/drawing/2014/main" id="{B98EA627-0673-4007-B5D8-0537EB781A7F}"/>
            </a:ext>
          </a:extLst>
        </xdr:cNvPr>
        <xdr:cNvSpPr txBox="1"/>
      </xdr:nvSpPr>
      <xdr:spPr>
        <a:xfrm>
          <a:off x="18184729" y="30133240"/>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4</xdr:col>
      <xdr:colOff>86594</xdr:colOff>
      <xdr:row>95</xdr:row>
      <xdr:rowOff>705716</xdr:rowOff>
    </xdr:from>
    <xdr:ext cx="1842299" cy="328295"/>
    <xdr:sp macro="" textlink="">
      <xdr:nvSpPr>
        <xdr:cNvPr id="7" name="TextBox 6">
          <a:extLst>
            <a:ext uri="{FF2B5EF4-FFF2-40B4-BE49-F238E27FC236}">
              <a16:creationId xmlns:a16="http://schemas.microsoft.com/office/drawing/2014/main" id="{820A49EC-8B2E-4968-B267-8DEF2EB826B2}"/>
            </a:ext>
          </a:extLst>
        </xdr:cNvPr>
        <xdr:cNvSpPr txBox="1"/>
      </xdr:nvSpPr>
      <xdr:spPr>
        <a:xfrm>
          <a:off x="15358344" y="48870466"/>
          <a:ext cx="1842299"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1 per Calendar Year</a:t>
          </a:r>
        </a:p>
      </xdr:txBody>
    </xdr:sp>
    <xdr:clientData/>
  </xdr:oneCellAnchor>
  <xdr:oneCellAnchor>
    <xdr:from>
      <xdr:col>5</xdr:col>
      <xdr:colOff>415644</xdr:colOff>
      <xdr:row>95</xdr:row>
      <xdr:rowOff>723035</xdr:rowOff>
    </xdr:from>
    <xdr:ext cx="1016689" cy="328295"/>
    <xdr:sp macro="" textlink="">
      <xdr:nvSpPr>
        <xdr:cNvPr id="8" name="TextBox 7">
          <a:extLst>
            <a:ext uri="{FF2B5EF4-FFF2-40B4-BE49-F238E27FC236}">
              <a16:creationId xmlns:a16="http://schemas.microsoft.com/office/drawing/2014/main" id="{F3720843-7766-45AE-8D5E-E29BFEBF5AA7}"/>
            </a:ext>
          </a:extLst>
        </xdr:cNvPr>
        <xdr:cNvSpPr txBox="1"/>
      </xdr:nvSpPr>
      <xdr:spPr>
        <a:xfrm>
          <a:off x="18100394" y="48887785"/>
          <a:ext cx="1016689"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Unlimited</a:t>
          </a:r>
        </a:p>
      </xdr:txBody>
    </xdr:sp>
    <xdr:clientData/>
  </xdr:oneCellAnchor>
  <xdr:oneCellAnchor>
    <xdr:from>
      <xdr:col>3</xdr:col>
      <xdr:colOff>262475</xdr:colOff>
      <xdr:row>77</xdr:row>
      <xdr:rowOff>446736</xdr:rowOff>
    </xdr:from>
    <xdr:ext cx="184731" cy="328295"/>
    <xdr:sp macro="" textlink="">
      <xdr:nvSpPr>
        <xdr:cNvPr id="9" name="TextBox 8">
          <a:extLst>
            <a:ext uri="{FF2B5EF4-FFF2-40B4-BE49-F238E27FC236}">
              <a16:creationId xmlns:a16="http://schemas.microsoft.com/office/drawing/2014/main" id="{DAB33C34-3B61-4992-AF39-B45709047639}"/>
            </a:ext>
          </a:extLst>
        </xdr:cNvPr>
        <xdr:cNvSpPr txBox="1"/>
      </xdr:nvSpPr>
      <xdr:spPr>
        <a:xfrm>
          <a:off x="12511625" y="31374411"/>
          <a:ext cx="184731"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600">
            <a:solidFill>
              <a:srgbClr val="00B050"/>
            </a:solidFill>
            <a:latin typeface="Times New Roman" pitchFamily="18" charset="0"/>
            <a:cs typeface="Times New Roman" pitchFamily="18" charset="0"/>
          </a:endParaRPr>
        </a:p>
      </xdr:txBody>
    </xdr:sp>
    <xdr:clientData/>
  </xdr:oneCellAnchor>
  <xdr:oneCellAnchor>
    <xdr:from>
      <xdr:col>4</xdr:col>
      <xdr:colOff>518534</xdr:colOff>
      <xdr:row>77</xdr:row>
      <xdr:rowOff>444760</xdr:rowOff>
    </xdr:from>
    <xdr:ext cx="970843" cy="328295"/>
    <xdr:sp macro="" textlink="">
      <xdr:nvSpPr>
        <xdr:cNvPr id="10" name="TextBox 9">
          <a:extLst>
            <a:ext uri="{FF2B5EF4-FFF2-40B4-BE49-F238E27FC236}">
              <a16:creationId xmlns:a16="http://schemas.microsoft.com/office/drawing/2014/main" id="{E79A3F0A-0D3B-4733-AC6B-2A7292F9ED34}"/>
            </a:ext>
          </a:extLst>
        </xdr:cNvPr>
        <xdr:cNvSpPr txBox="1"/>
      </xdr:nvSpPr>
      <xdr:spPr>
        <a:xfrm>
          <a:off x="15187034" y="31372435"/>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4</xdr:col>
      <xdr:colOff>518534</xdr:colOff>
      <xdr:row>78</xdr:row>
      <xdr:rowOff>444760</xdr:rowOff>
    </xdr:from>
    <xdr:ext cx="970843" cy="328295"/>
    <xdr:sp macro="" textlink="">
      <xdr:nvSpPr>
        <xdr:cNvPr id="11" name="TextBox 10">
          <a:extLst>
            <a:ext uri="{FF2B5EF4-FFF2-40B4-BE49-F238E27FC236}">
              <a16:creationId xmlns:a16="http://schemas.microsoft.com/office/drawing/2014/main" id="{A0B138D1-0460-47D4-9575-A81E2107949F}"/>
            </a:ext>
          </a:extLst>
        </xdr:cNvPr>
        <xdr:cNvSpPr txBox="1"/>
      </xdr:nvSpPr>
      <xdr:spPr>
        <a:xfrm>
          <a:off x="15187034" y="32182060"/>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4</xdr:col>
      <xdr:colOff>518534</xdr:colOff>
      <xdr:row>79</xdr:row>
      <xdr:rowOff>444760</xdr:rowOff>
    </xdr:from>
    <xdr:ext cx="970843" cy="328295"/>
    <xdr:sp macro="" textlink="">
      <xdr:nvSpPr>
        <xdr:cNvPr id="12" name="TextBox 11">
          <a:extLst>
            <a:ext uri="{FF2B5EF4-FFF2-40B4-BE49-F238E27FC236}">
              <a16:creationId xmlns:a16="http://schemas.microsoft.com/office/drawing/2014/main" id="{02C76759-B1FC-4FB9-A810-2ACDF8D51119}"/>
            </a:ext>
          </a:extLst>
        </xdr:cNvPr>
        <xdr:cNvSpPr txBox="1"/>
      </xdr:nvSpPr>
      <xdr:spPr>
        <a:xfrm>
          <a:off x="15187034" y="32991685"/>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4</xdr:col>
      <xdr:colOff>518534</xdr:colOff>
      <xdr:row>81</xdr:row>
      <xdr:rowOff>8093</xdr:rowOff>
    </xdr:from>
    <xdr:ext cx="970843" cy="328295"/>
    <xdr:sp macro="" textlink="">
      <xdr:nvSpPr>
        <xdr:cNvPr id="13" name="TextBox 12">
          <a:extLst>
            <a:ext uri="{FF2B5EF4-FFF2-40B4-BE49-F238E27FC236}">
              <a16:creationId xmlns:a16="http://schemas.microsoft.com/office/drawing/2014/main" id="{9516CE28-5268-4864-8CA9-DDA8E92BBEEC}"/>
            </a:ext>
          </a:extLst>
        </xdr:cNvPr>
        <xdr:cNvSpPr txBox="1"/>
      </xdr:nvSpPr>
      <xdr:spPr>
        <a:xfrm>
          <a:off x="15790284" y="35996718"/>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5</xdr:col>
      <xdr:colOff>496268</xdr:colOff>
      <xdr:row>77</xdr:row>
      <xdr:rowOff>444760</xdr:rowOff>
    </xdr:from>
    <xdr:ext cx="891462" cy="328295"/>
    <xdr:sp macro="" textlink="">
      <xdr:nvSpPr>
        <xdr:cNvPr id="14" name="TextBox 13">
          <a:extLst>
            <a:ext uri="{FF2B5EF4-FFF2-40B4-BE49-F238E27FC236}">
              <a16:creationId xmlns:a16="http://schemas.microsoft.com/office/drawing/2014/main" id="{43AF6F3E-725C-4657-B14A-7D71F2CCFB13}"/>
            </a:ext>
          </a:extLst>
        </xdr:cNvPr>
        <xdr:cNvSpPr txBox="1"/>
      </xdr:nvSpPr>
      <xdr:spPr>
        <a:xfrm>
          <a:off x="17584118" y="31372435"/>
          <a:ext cx="891462"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Monthly</a:t>
          </a:r>
        </a:p>
      </xdr:txBody>
    </xdr:sp>
    <xdr:clientData/>
  </xdr:oneCellAnchor>
  <xdr:oneCellAnchor>
    <xdr:from>
      <xdr:col>5</xdr:col>
      <xdr:colOff>401018</xdr:colOff>
      <xdr:row>81</xdr:row>
      <xdr:rowOff>8093</xdr:rowOff>
    </xdr:from>
    <xdr:ext cx="970843" cy="328295"/>
    <xdr:sp macro="" textlink="">
      <xdr:nvSpPr>
        <xdr:cNvPr id="15" name="TextBox 14">
          <a:extLst>
            <a:ext uri="{FF2B5EF4-FFF2-40B4-BE49-F238E27FC236}">
              <a16:creationId xmlns:a16="http://schemas.microsoft.com/office/drawing/2014/main" id="{D99DA144-C399-4CE0-B3BC-44EAE91E8852}"/>
            </a:ext>
          </a:extLst>
        </xdr:cNvPr>
        <xdr:cNvSpPr txBox="1"/>
      </xdr:nvSpPr>
      <xdr:spPr>
        <a:xfrm>
          <a:off x="18085768" y="35996718"/>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3</xdr:col>
      <xdr:colOff>518534</xdr:colOff>
      <xdr:row>77</xdr:row>
      <xdr:rowOff>444760</xdr:rowOff>
    </xdr:from>
    <xdr:ext cx="970843" cy="328295"/>
    <xdr:sp macro="" textlink="">
      <xdr:nvSpPr>
        <xdr:cNvPr id="16" name="TextBox 15">
          <a:extLst>
            <a:ext uri="{FF2B5EF4-FFF2-40B4-BE49-F238E27FC236}">
              <a16:creationId xmlns:a16="http://schemas.microsoft.com/office/drawing/2014/main" id="{4A35AA07-8B66-4C96-BE34-28AC27427F62}"/>
            </a:ext>
          </a:extLst>
        </xdr:cNvPr>
        <xdr:cNvSpPr txBox="1"/>
      </xdr:nvSpPr>
      <xdr:spPr>
        <a:xfrm>
          <a:off x="12767684" y="31372435"/>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3</xdr:col>
      <xdr:colOff>518534</xdr:colOff>
      <xdr:row>78</xdr:row>
      <xdr:rowOff>444760</xdr:rowOff>
    </xdr:from>
    <xdr:ext cx="970843" cy="328295"/>
    <xdr:sp macro="" textlink="">
      <xdr:nvSpPr>
        <xdr:cNvPr id="17" name="TextBox 16">
          <a:extLst>
            <a:ext uri="{FF2B5EF4-FFF2-40B4-BE49-F238E27FC236}">
              <a16:creationId xmlns:a16="http://schemas.microsoft.com/office/drawing/2014/main" id="{3563DA36-3DC2-4A6A-8F5A-B8C3B3A3EDDA}"/>
            </a:ext>
          </a:extLst>
        </xdr:cNvPr>
        <xdr:cNvSpPr txBox="1"/>
      </xdr:nvSpPr>
      <xdr:spPr>
        <a:xfrm>
          <a:off x="12767684" y="32182060"/>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3</xdr:col>
      <xdr:colOff>518534</xdr:colOff>
      <xdr:row>79</xdr:row>
      <xdr:rowOff>444760</xdr:rowOff>
    </xdr:from>
    <xdr:ext cx="970843" cy="328295"/>
    <xdr:sp macro="" textlink="">
      <xdr:nvSpPr>
        <xdr:cNvPr id="18" name="TextBox 17">
          <a:extLst>
            <a:ext uri="{FF2B5EF4-FFF2-40B4-BE49-F238E27FC236}">
              <a16:creationId xmlns:a16="http://schemas.microsoft.com/office/drawing/2014/main" id="{81BD7EC3-ADC8-4F8B-9ED0-C764F6E4D0CF}"/>
            </a:ext>
          </a:extLst>
        </xdr:cNvPr>
        <xdr:cNvSpPr txBox="1"/>
      </xdr:nvSpPr>
      <xdr:spPr>
        <a:xfrm>
          <a:off x="12767684" y="32991685"/>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3</xdr:col>
      <xdr:colOff>518534</xdr:colOff>
      <xdr:row>81</xdr:row>
      <xdr:rowOff>8093</xdr:rowOff>
    </xdr:from>
    <xdr:ext cx="970843" cy="328295"/>
    <xdr:sp macro="" textlink="">
      <xdr:nvSpPr>
        <xdr:cNvPr id="19" name="TextBox 18">
          <a:extLst>
            <a:ext uri="{FF2B5EF4-FFF2-40B4-BE49-F238E27FC236}">
              <a16:creationId xmlns:a16="http://schemas.microsoft.com/office/drawing/2014/main" id="{923B5462-0FB4-4E1A-BEEE-F407EAB91011}"/>
            </a:ext>
          </a:extLst>
        </xdr:cNvPr>
        <xdr:cNvSpPr txBox="1"/>
      </xdr:nvSpPr>
      <xdr:spPr>
        <a:xfrm>
          <a:off x="13377284" y="35996718"/>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3</xdr:col>
      <xdr:colOff>86594</xdr:colOff>
      <xdr:row>95</xdr:row>
      <xdr:rowOff>705716</xdr:rowOff>
    </xdr:from>
    <xdr:ext cx="1842299" cy="328295"/>
    <xdr:sp macro="" textlink="">
      <xdr:nvSpPr>
        <xdr:cNvPr id="20" name="TextBox 19">
          <a:extLst>
            <a:ext uri="{FF2B5EF4-FFF2-40B4-BE49-F238E27FC236}">
              <a16:creationId xmlns:a16="http://schemas.microsoft.com/office/drawing/2014/main" id="{9F4502F5-85C2-41AE-91CB-4C2B397961CD}"/>
            </a:ext>
          </a:extLst>
        </xdr:cNvPr>
        <xdr:cNvSpPr txBox="1"/>
      </xdr:nvSpPr>
      <xdr:spPr>
        <a:xfrm>
          <a:off x="12945344" y="48870466"/>
          <a:ext cx="1842299"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1 per Calendar Year</a:t>
          </a:r>
        </a:p>
      </xdr:txBody>
    </xdr:sp>
    <xdr:clientData/>
  </xdr:oneCellAnchor>
  <xdr:twoCellAnchor>
    <xdr:from>
      <xdr:col>5</xdr:col>
      <xdr:colOff>311728</xdr:colOff>
      <xdr:row>76</xdr:row>
      <xdr:rowOff>467592</xdr:rowOff>
    </xdr:from>
    <xdr:to>
      <xdr:col>5</xdr:col>
      <xdr:colOff>554183</xdr:colOff>
      <xdr:row>76</xdr:row>
      <xdr:rowOff>692728</xdr:rowOff>
    </xdr:to>
    <xdr:sp macro="" textlink="">
      <xdr:nvSpPr>
        <xdr:cNvPr id="21" name="Star: 5 Points 20">
          <a:extLst>
            <a:ext uri="{FF2B5EF4-FFF2-40B4-BE49-F238E27FC236}">
              <a16:creationId xmlns:a16="http://schemas.microsoft.com/office/drawing/2014/main" id="{3F3AAB4B-419B-44FE-9CD0-4C3FF69BA8CF}"/>
            </a:ext>
          </a:extLst>
        </xdr:cNvPr>
        <xdr:cNvSpPr/>
      </xdr:nvSpPr>
      <xdr:spPr>
        <a:xfrm>
          <a:off x="17399578" y="30585642"/>
          <a:ext cx="242455" cy="225136"/>
        </a:xfrm>
        <a:prstGeom prst="star5">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oneCellAnchor>
    <xdr:from>
      <xdr:col>5</xdr:col>
      <xdr:colOff>513586</xdr:colOff>
      <xdr:row>78</xdr:row>
      <xdr:rowOff>462078</xdr:rowOff>
    </xdr:from>
    <xdr:ext cx="891462" cy="328295"/>
    <xdr:sp macro="" textlink="">
      <xdr:nvSpPr>
        <xdr:cNvPr id="22" name="TextBox 21">
          <a:extLst>
            <a:ext uri="{FF2B5EF4-FFF2-40B4-BE49-F238E27FC236}">
              <a16:creationId xmlns:a16="http://schemas.microsoft.com/office/drawing/2014/main" id="{AB91E63D-2589-4EA5-8B4B-98D3CC03E97D}"/>
            </a:ext>
          </a:extLst>
        </xdr:cNvPr>
        <xdr:cNvSpPr txBox="1"/>
      </xdr:nvSpPr>
      <xdr:spPr>
        <a:xfrm>
          <a:off x="17601436" y="32199378"/>
          <a:ext cx="891462"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Monthly</a:t>
          </a:r>
        </a:p>
      </xdr:txBody>
    </xdr:sp>
    <xdr:clientData/>
  </xdr:oneCellAnchor>
  <xdr:twoCellAnchor>
    <xdr:from>
      <xdr:col>5</xdr:col>
      <xdr:colOff>311728</xdr:colOff>
      <xdr:row>78</xdr:row>
      <xdr:rowOff>467592</xdr:rowOff>
    </xdr:from>
    <xdr:to>
      <xdr:col>5</xdr:col>
      <xdr:colOff>554183</xdr:colOff>
      <xdr:row>78</xdr:row>
      <xdr:rowOff>692728</xdr:rowOff>
    </xdr:to>
    <xdr:sp macro="" textlink="">
      <xdr:nvSpPr>
        <xdr:cNvPr id="23" name="Star: 5 Points 22">
          <a:extLst>
            <a:ext uri="{FF2B5EF4-FFF2-40B4-BE49-F238E27FC236}">
              <a16:creationId xmlns:a16="http://schemas.microsoft.com/office/drawing/2014/main" id="{DE1D6F18-5ECD-4F4E-993F-DF9512785320}"/>
            </a:ext>
          </a:extLst>
        </xdr:cNvPr>
        <xdr:cNvSpPr/>
      </xdr:nvSpPr>
      <xdr:spPr>
        <a:xfrm>
          <a:off x="17399578" y="32204892"/>
          <a:ext cx="242455" cy="225136"/>
        </a:xfrm>
        <a:prstGeom prst="star5">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5</xdr:col>
      <xdr:colOff>308266</xdr:colOff>
      <xdr:row>77</xdr:row>
      <xdr:rowOff>446811</xdr:rowOff>
    </xdr:from>
    <xdr:to>
      <xdr:col>5</xdr:col>
      <xdr:colOff>550721</xdr:colOff>
      <xdr:row>77</xdr:row>
      <xdr:rowOff>671947</xdr:rowOff>
    </xdr:to>
    <xdr:sp macro="" textlink="">
      <xdr:nvSpPr>
        <xdr:cNvPr id="24" name="Star: 5 Points 23">
          <a:extLst>
            <a:ext uri="{FF2B5EF4-FFF2-40B4-BE49-F238E27FC236}">
              <a16:creationId xmlns:a16="http://schemas.microsoft.com/office/drawing/2014/main" id="{F12355A8-A5AB-4380-8D82-3714206C4618}"/>
            </a:ext>
          </a:extLst>
        </xdr:cNvPr>
        <xdr:cNvSpPr/>
      </xdr:nvSpPr>
      <xdr:spPr>
        <a:xfrm>
          <a:off x="17396116" y="31374486"/>
          <a:ext cx="242455" cy="225136"/>
        </a:xfrm>
        <a:prstGeom prst="star5">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oneCellAnchor>
    <xdr:from>
      <xdr:col>5</xdr:col>
      <xdr:colOff>496268</xdr:colOff>
      <xdr:row>79</xdr:row>
      <xdr:rowOff>444760</xdr:rowOff>
    </xdr:from>
    <xdr:ext cx="891462" cy="328295"/>
    <xdr:sp macro="" textlink="">
      <xdr:nvSpPr>
        <xdr:cNvPr id="25" name="TextBox 24">
          <a:extLst>
            <a:ext uri="{FF2B5EF4-FFF2-40B4-BE49-F238E27FC236}">
              <a16:creationId xmlns:a16="http://schemas.microsoft.com/office/drawing/2014/main" id="{D3B7DE8F-CA62-4888-9907-457840FB7EF8}"/>
            </a:ext>
          </a:extLst>
        </xdr:cNvPr>
        <xdr:cNvSpPr txBox="1"/>
      </xdr:nvSpPr>
      <xdr:spPr>
        <a:xfrm>
          <a:off x="17584118" y="32991685"/>
          <a:ext cx="891462"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Monthly</a:t>
          </a:r>
        </a:p>
      </xdr:txBody>
    </xdr:sp>
    <xdr:clientData/>
  </xdr:oneCellAnchor>
  <xdr:twoCellAnchor>
    <xdr:from>
      <xdr:col>5</xdr:col>
      <xdr:colOff>308266</xdr:colOff>
      <xdr:row>79</xdr:row>
      <xdr:rowOff>446811</xdr:rowOff>
    </xdr:from>
    <xdr:to>
      <xdr:col>5</xdr:col>
      <xdr:colOff>550721</xdr:colOff>
      <xdr:row>79</xdr:row>
      <xdr:rowOff>671947</xdr:rowOff>
    </xdr:to>
    <xdr:sp macro="" textlink="">
      <xdr:nvSpPr>
        <xdr:cNvPr id="26" name="Star: 5 Points 25">
          <a:extLst>
            <a:ext uri="{FF2B5EF4-FFF2-40B4-BE49-F238E27FC236}">
              <a16:creationId xmlns:a16="http://schemas.microsoft.com/office/drawing/2014/main" id="{B304E109-F5C7-4CD5-B59B-32A253FC680F}"/>
            </a:ext>
          </a:extLst>
        </xdr:cNvPr>
        <xdr:cNvSpPr/>
      </xdr:nvSpPr>
      <xdr:spPr>
        <a:xfrm>
          <a:off x="17396116" y="32993736"/>
          <a:ext cx="242455" cy="225136"/>
        </a:xfrm>
        <a:prstGeom prst="star5">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oneCellAnchor>
    <xdr:from>
      <xdr:col>3</xdr:col>
      <xdr:colOff>514824</xdr:colOff>
      <xdr:row>73</xdr:row>
      <xdr:rowOff>4752</xdr:rowOff>
    </xdr:from>
    <xdr:ext cx="970843" cy="328295"/>
    <xdr:sp macro="" textlink="">
      <xdr:nvSpPr>
        <xdr:cNvPr id="27" name="TextBox 26">
          <a:extLst>
            <a:ext uri="{FF2B5EF4-FFF2-40B4-BE49-F238E27FC236}">
              <a16:creationId xmlns:a16="http://schemas.microsoft.com/office/drawing/2014/main" id="{58904081-846A-44AB-A0A0-9554555B66E6}"/>
            </a:ext>
          </a:extLst>
        </xdr:cNvPr>
        <xdr:cNvSpPr txBox="1"/>
      </xdr:nvSpPr>
      <xdr:spPr>
        <a:xfrm>
          <a:off x="13373574" y="30119627"/>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twoCellAnchor>
    <xdr:from>
      <xdr:col>5</xdr:col>
      <xdr:colOff>52245</xdr:colOff>
      <xdr:row>89</xdr:row>
      <xdr:rowOff>1310699</xdr:rowOff>
    </xdr:from>
    <xdr:to>
      <xdr:col>5</xdr:col>
      <xdr:colOff>294700</xdr:colOff>
      <xdr:row>89</xdr:row>
      <xdr:rowOff>1535835</xdr:rowOff>
    </xdr:to>
    <xdr:sp macro="" textlink="">
      <xdr:nvSpPr>
        <xdr:cNvPr id="28" name="Star: 5 Points 27">
          <a:extLst>
            <a:ext uri="{FF2B5EF4-FFF2-40B4-BE49-F238E27FC236}">
              <a16:creationId xmlns:a16="http://schemas.microsoft.com/office/drawing/2014/main" id="{FF13CE1C-6992-4A65-B649-40E82E5FDDD4}"/>
            </a:ext>
          </a:extLst>
        </xdr:cNvPr>
        <xdr:cNvSpPr/>
      </xdr:nvSpPr>
      <xdr:spPr>
        <a:xfrm>
          <a:off x="21023120" y="56142949"/>
          <a:ext cx="242455" cy="225136"/>
        </a:xfrm>
        <a:prstGeom prst="star5">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5</xdr:col>
      <xdr:colOff>197429</xdr:colOff>
      <xdr:row>95</xdr:row>
      <xdr:rowOff>729964</xdr:rowOff>
    </xdr:from>
    <xdr:to>
      <xdr:col>5</xdr:col>
      <xdr:colOff>439884</xdr:colOff>
      <xdr:row>95</xdr:row>
      <xdr:rowOff>955100</xdr:rowOff>
    </xdr:to>
    <xdr:sp macro="" textlink="">
      <xdr:nvSpPr>
        <xdr:cNvPr id="29" name="Star: 5 Points 28">
          <a:extLst>
            <a:ext uri="{FF2B5EF4-FFF2-40B4-BE49-F238E27FC236}">
              <a16:creationId xmlns:a16="http://schemas.microsoft.com/office/drawing/2014/main" id="{D4308018-2030-4C69-9101-6EA64177DADA}"/>
            </a:ext>
          </a:extLst>
        </xdr:cNvPr>
        <xdr:cNvSpPr/>
      </xdr:nvSpPr>
      <xdr:spPr>
        <a:xfrm>
          <a:off x="21168304" y="62912339"/>
          <a:ext cx="242455" cy="225136"/>
        </a:xfrm>
        <a:prstGeom prst="star5">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5</xdr:col>
      <xdr:colOff>161060</xdr:colOff>
      <xdr:row>16</xdr:row>
      <xdr:rowOff>221674</xdr:rowOff>
    </xdr:from>
    <xdr:to>
      <xdr:col>5</xdr:col>
      <xdr:colOff>403515</xdr:colOff>
      <xdr:row>16</xdr:row>
      <xdr:rowOff>446810</xdr:rowOff>
    </xdr:to>
    <xdr:sp macro="" textlink="">
      <xdr:nvSpPr>
        <xdr:cNvPr id="30" name="Star: 5 Points 29">
          <a:extLst>
            <a:ext uri="{FF2B5EF4-FFF2-40B4-BE49-F238E27FC236}">
              <a16:creationId xmlns:a16="http://schemas.microsoft.com/office/drawing/2014/main" id="{A31CAE89-24A5-4202-9B44-DFADDF198D89}"/>
            </a:ext>
          </a:extLst>
        </xdr:cNvPr>
        <xdr:cNvSpPr/>
      </xdr:nvSpPr>
      <xdr:spPr>
        <a:xfrm>
          <a:off x="17845810" y="3285549"/>
          <a:ext cx="242455" cy="225136"/>
        </a:xfrm>
        <a:prstGeom prst="star5">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oneCellAnchor>
    <xdr:from>
      <xdr:col>0</xdr:col>
      <xdr:colOff>320385</xdr:colOff>
      <xdr:row>1</xdr:row>
      <xdr:rowOff>31749</xdr:rowOff>
    </xdr:from>
    <xdr:ext cx="16378398" cy="1873251"/>
    <xdr:pic>
      <xdr:nvPicPr>
        <xdr:cNvPr id="31" name="Picture 30">
          <a:extLst>
            <a:ext uri="{FF2B5EF4-FFF2-40B4-BE49-F238E27FC236}">
              <a16:creationId xmlns:a16="http://schemas.microsoft.com/office/drawing/2014/main" id="{0B128F33-F9EB-4BBE-9EF0-61476F3FBE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385" y="222249"/>
          <a:ext cx="16378398" cy="1873251"/>
        </a:xfrm>
        <a:prstGeom prst="rect">
          <a:avLst/>
        </a:prstGeom>
      </xdr:spPr>
    </xdr:pic>
    <xdr:clientData/>
  </xdr:oneCellAnchor>
  <xdr:oneCellAnchor>
    <xdr:from>
      <xdr:col>4</xdr:col>
      <xdr:colOff>378753</xdr:colOff>
      <xdr:row>28</xdr:row>
      <xdr:rowOff>36052</xdr:rowOff>
    </xdr:from>
    <xdr:ext cx="872547" cy="298800"/>
    <xdr:sp macro="" textlink="">
      <xdr:nvSpPr>
        <xdr:cNvPr id="32" name="TextBox 31">
          <a:extLst>
            <a:ext uri="{FF2B5EF4-FFF2-40B4-BE49-F238E27FC236}">
              <a16:creationId xmlns:a16="http://schemas.microsoft.com/office/drawing/2014/main" id="{2D5FAF93-B05C-4A8F-9EC4-C567A640DE76}"/>
            </a:ext>
          </a:extLst>
        </xdr:cNvPr>
        <xdr:cNvSpPr txBox="1"/>
      </xdr:nvSpPr>
      <xdr:spPr>
        <a:xfrm>
          <a:off x="14199528" y="12389977"/>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oneCellAnchor>
    <xdr:from>
      <xdr:col>5</xdr:col>
      <xdr:colOff>441840</xdr:colOff>
      <xdr:row>28</xdr:row>
      <xdr:rowOff>26653</xdr:rowOff>
    </xdr:from>
    <xdr:ext cx="803169" cy="298800"/>
    <xdr:sp macro="" textlink="">
      <xdr:nvSpPr>
        <xdr:cNvPr id="33" name="TextBox 32">
          <a:extLst>
            <a:ext uri="{FF2B5EF4-FFF2-40B4-BE49-F238E27FC236}">
              <a16:creationId xmlns:a16="http://schemas.microsoft.com/office/drawing/2014/main" id="{18E395B2-2DD3-4094-9596-1CC2BAAE8555}"/>
            </a:ext>
          </a:extLst>
        </xdr:cNvPr>
        <xdr:cNvSpPr txBox="1"/>
      </xdr:nvSpPr>
      <xdr:spPr>
        <a:xfrm>
          <a:off x="16481940" y="12380578"/>
          <a:ext cx="803169"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Monthly</a:t>
          </a:r>
        </a:p>
      </xdr:txBody>
    </xdr:sp>
    <xdr:clientData/>
  </xdr:oneCellAnchor>
  <xdr:oneCellAnchor>
    <xdr:from>
      <xdr:col>5</xdr:col>
      <xdr:colOff>370095</xdr:colOff>
      <xdr:row>26</xdr:row>
      <xdr:rowOff>17745</xdr:rowOff>
    </xdr:from>
    <xdr:ext cx="872547" cy="298800"/>
    <xdr:sp macro="" textlink="">
      <xdr:nvSpPr>
        <xdr:cNvPr id="34" name="TextBox 33">
          <a:extLst>
            <a:ext uri="{FF2B5EF4-FFF2-40B4-BE49-F238E27FC236}">
              <a16:creationId xmlns:a16="http://schemas.microsoft.com/office/drawing/2014/main" id="{04445100-E88A-42A9-A149-7DE474C42282}"/>
            </a:ext>
          </a:extLst>
        </xdr:cNvPr>
        <xdr:cNvSpPr txBox="1"/>
      </xdr:nvSpPr>
      <xdr:spPr>
        <a:xfrm>
          <a:off x="16410195" y="11714445"/>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oneCellAnchor>
    <xdr:from>
      <xdr:col>5</xdr:col>
      <xdr:colOff>326583</xdr:colOff>
      <xdr:row>38</xdr:row>
      <xdr:rowOff>47013</xdr:rowOff>
    </xdr:from>
    <xdr:ext cx="912750" cy="298800"/>
    <xdr:sp macro="" textlink="">
      <xdr:nvSpPr>
        <xdr:cNvPr id="35" name="TextBox 34">
          <a:extLst>
            <a:ext uri="{FF2B5EF4-FFF2-40B4-BE49-F238E27FC236}">
              <a16:creationId xmlns:a16="http://schemas.microsoft.com/office/drawing/2014/main" id="{440304A4-705C-473C-9D3F-EADA25EF7687}"/>
            </a:ext>
          </a:extLst>
        </xdr:cNvPr>
        <xdr:cNvSpPr txBox="1"/>
      </xdr:nvSpPr>
      <xdr:spPr>
        <a:xfrm>
          <a:off x="16366683" y="16696713"/>
          <a:ext cx="912750"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Unlimited</a:t>
          </a:r>
        </a:p>
      </xdr:txBody>
    </xdr:sp>
    <xdr:clientData/>
  </xdr:oneCellAnchor>
  <xdr:oneCellAnchor>
    <xdr:from>
      <xdr:col>5</xdr:col>
      <xdr:colOff>356487</xdr:colOff>
      <xdr:row>32</xdr:row>
      <xdr:rowOff>27890</xdr:rowOff>
    </xdr:from>
    <xdr:ext cx="872547" cy="298800"/>
    <xdr:sp macro="" textlink="">
      <xdr:nvSpPr>
        <xdr:cNvPr id="36" name="TextBox 35">
          <a:extLst>
            <a:ext uri="{FF2B5EF4-FFF2-40B4-BE49-F238E27FC236}">
              <a16:creationId xmlns:a16="http://schemas.microsoft.com/office/drawing/2014/main" id="{3FEDFA74-332E-4363-9318-3513332239D3}"/>
            </a:ext>
          </a:extLst>
        </xdr:cNvPr>
        <xdr:cNvSpPr txBox="1"/>
      </xdr:nvSpPr>
      <xdr:spPr>
        <a:xfrm>
          <a:off x="16396587" y="13724840"/>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oneCellAnchor>
    <xdr:from>
      <xdr:col>3</xdr:col>
      <xdr:colOff>378753</xdr:colOff>
      <xdr:row>28</xdr:row>
      <xdr:rowOff>36052</xdr:rowOff>
    </xdr:from>
    <xdr:ext cx="872547" cy="298800"/>
    <xdr:sp macro="" textlink="">
      <xdr:nvSpPr>
        <xdr:cNvPr id="37" name="TextBox 36">
          <a:extLst>
            <a:ext uri="{FF2B5EF4-FFF2-40B4-BE49-F238E27FC236}">
              <a16:creationId xmlns:a16="http://schemas.microsoft.com/office/drawing/2014/main" id="{CE349E58-EB7E-4B42-9457-C919C23CE3EF}"/>
            </a:ext>
          </a:extLst>
        </xdr:cNvPr>
        <xdr:cNvSpPr txBox="1"/>
      </xdr:nvSpPr>
      <xdr:spPr>
        <a:xfrm>
          <a:off x="11980203" y="12389977"/>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oneCellAnchor>
    <xdr:from>
      <xdr:col>4</xdr:col>
      <xdr:colOff>370095</xdr:colOff>
      <xdr:row>26</xdr:row>
      <xdr:rowOff>17745</xdr:rowOff>
    </xdr:from>
    <xdr:ext cx="872547" cy="298800"/>
    <xdr:sp macro="" textlink="">
      <xdr:nvSpPr>
        <xdr:cNvPr id="39" name="TextBox 38">
          <a:extLst>
            <a:ext uri="{FF2B5EF4-FFF2-40B4-BE49-F238E27FC236}">
              <a16:creationId xmlns:a16="http://schemas.microsoft.com/office/drawing/2014/main" id="{887E11A0-5F98-4522-954D-7F56B0C0A761}"/>
            </a:ext>
          </a:extLst>
        </xdr:cNvPr>
        <xdr:cNvSpPr txBox="1"/>
      </xdr:nvSpPr>
      <xdr:spPr>
        <a:xfrm>
          <a:off x="14190870" y="11714445"/>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oneCellAnchor>
    <xdr:from>
      <xdr:col>3</xdr:col>
      <xdr:colOff>370095</xdr:colOff>
      <xdr:row>26</xdr:row>
      <xdr:rowOff>17745</xdr:rowOff>
    </xdr:from>
    <xdr:ext cx="872547" cy="298800"/>
    <xdr:sp macro="" textlink="">
      <xdr:nvSpPr>
        <xdr:cNvPr id="40" name="TextBox 39">
          <a:extLst>
            <a:ext uri="{FF2B5EF4-FFF2-40B4-BE49-F238E27FC236}">
              <a16:creationId xmlns:a16="http://schemas.microsoft.com/office/drawing/2014/main" id="{583A4564-E434-4631-AB3F-3624F2FF102D}"/>
            </a:ext>
          </a:extLst>
        </xdr:cNvPr>
        <xdr:cNvSpPr txBox="1"/>
      </xdr:nvSpPr>
      <xdr:spPr>
        <a:xfrm>
          <a:off x="11971545" y="11714445"/>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twoCellAnchor>
    <xdr:from>
      <xdr:col>5</xdr:col>
      <xdr:colOff>149677</xdr:colOff>
      <xdr:row>28</xdr:row>
      <xdr:rowOff>54428</xdr:rowOff>
    </xdr:from>
    <xdr:to>
      <xdr:col>5</xdr:col>
      <xdr:colOff>392132</xdr:colOff>
      <xdr:row>28</xdr:row>
      <xdr:rowOff>279564</xdr:rowOff>
    </xdr:to>
    <xdr:sp macro="" textlink="">
      <xdr:nvSpPr>
        <xdr:cNvPr id="41" name="Star: 5 Points 40">
          <a:extLst>
            <a:ext uri="{FF2B5EF4-FFF2-40B4-BE49-F238E27FC236}">
              <a16:creationId xmlns:a16="http://schemas.microsoft.com/office/drawing/2014/main" id="{9C01CC23-0E1F-4456-B129-89404EB16E42}"/>
            </a:ext>
          </a:extLst>
        </xdr:cNvPr>
        <xdr:cNvSpPr/>
      </xdr:nvSpPr>
      <xdr:spPr>
        <a:xfrm>
          <a:off x="16189777" y="12408353"/>
          <a:ext cx="242455" cy="225136"/>
        </a:xfrm>
        <a:prstGeom prst="star5">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oneCellAnchor>
    <xdr:from>
      <xdr:col>4</xdr:col>
      <xdr:colOff>378753</xdr:colOff>
      <xdr:row>30</xdr:row>
      <xdr:rowOff>36052</xdr:rowOff>
    </xdr:from>
    <xdr:ext cx="872547" cy="298800"/>
    <xdr:sp macro="" textlink="">
      <xdr:nvSpPr>
        <xdr:cNvPr id="42" name="TextBox 41">
          <a:extLst>
            <a:ext uri="{FF2B5EF4-FFF2-40B4-BE49-F238E27FC236}">
              <a16:creationId xmlns:a16="http://schemas.microsoft.com/office/drawing/2014/main" id="{C453F98D-ED47-45B2-ADF6-2727D90CEC56}"/>
            </a:ext>
          </a:extLst>
        </xdr:cNvPr>
        <xdr:cNvSpPr txBox="1"/>
      </xdr:nvSpPr>
      <xdr:spPr>
        <a:xfrm>
          <a:off x="14199528" y="13066252"/>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oneCellAnchor>
    <xdr:from>
      <xdr:col>5</xdr:col>
      <xdr:colOff>441840</xdr:colOff>
      <xdr:row>30</xdr:row>
      <xdr:rowOff>26653</xdr:rowOff>
    </xdr:from>
    <xdr:ext cx="803169" cy="298800"/>
    <xdr:sp macro="" textlink="">
      <xdr:nvSpPr>
        <xdr:cNvPr id="43" name="TextBox 42">
          <a:extLst>
            <a:ext uri="{FF2B5EF4-FFF2-40B4-BE49-F238E27FC236}">
              <a16:creationId xmlns:a16="http://schemas.microsoft.com/office/drawing/2014/main" id="{D241427C-A191-4984-BC4F-C90FE8EA0BB9}"/>
            </a:ext>
          </a:extLst>
        </xdr:cNvPr>
        <xdr:cNvSpPr txBox="1"/>
      </xdr:nvSpPr>
      <xdr:spPr>
        <a:xfrm>
          <a:off x="16481940" y="13056853"/>
          <a:ext cx="803169"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Monthly</a:t>
          </a:r>
        </a:p>
      </xdr:txBody>
    </xdr:sp>
    <xdr:clientData/>
  </xdr:oneCellAnchor>
  <xdr:oneCellAnchor>
    <xdr:from>
      <xdr:col>3</xdr:col>
      <xdr:colOff>378753</xdr:colOff>
      <xdr:row>30</xdr:row>
      <xdr:rowOff>36052</xdr:rowOff>
    </xdr:from>
    <xdr:ext cx="872547" cy="298800"/>
    <xdr:sp macro="" textlink="">
      <xdr:nvSpPr>
        <xdr:cNvPr id="44" name="TextBox 43">
          <a:extLst>
            <a:ext uri="{FF2B5EF4-FFF2-40B4-BE49-F238E27FC236}">
              <a16:creationId xmlns:a16="http://schemas.microsoft.com/office/drawing/2014/main" id="{67213511-1DA0-438C-8AC5-F505AF489A41}"/>
            </a:ext>
          </a:extLst>
        </xdr:cNvPr>
        <xdr:cNvSpPr txBox="1"/>
      </xdr:nvSpPr>
      <xdr:spPr>
        <a:xfrm>
          <a:off x="11980203" y="13066252"/>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twoCellAnchor>
    <xdr:from>
      <xdr:col>5</xdr:col>
      <xdr:colOff>149677</xdr:colOff>
      <xdr:row>30</xdr:row>
      <xdr:rowOff>54428</xdr:rowOff>
    </xdr:from>
    <xdr:to>
      <xdr:col>5</xdr:col>
      <xdr:colOff>392132</xdr:colOff>
      <xdr:row>30</xdr:row>
      <xdr:rowOff>279564</xdr:rowOff>
    </xdr:to>
    <xdr:sp macro="" textlink="">
      <xdr:nvSpPr>
        <xdr:cNvPr id="45" name="Star: 5 Points 44">
          <a:extLst>
            <a:ext uri="{FF2B5EF4-FFF2-40B4-BE49-F238E27FC236}">
              <a16:creationId xmlns:a16="http://schemas.microsoft.com/office/drawing/2014/main" id="{5E5996EB-53EB-4FCC-9DDD-399B3BE2749A}"/>
            </a:ext>
          </a:extLst>
        </xdr:cNvPr>
        <xdr:cNvSpPr/>
      </xdr:nvSpPr>
      <xdr:spPr>
        <a:xfrm>
          <a:off x="16189777" y="13084628"/>
          <a:ext cx="242455" cy="225136"/>
        </a:xfrm>
        <a:prstGeom prst="star5">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oneCellAnchor>
    <xdr:from>
      <xdr:col>4</xdr:col>
      <xdr:colOff>378753</xdr:colOff>
      <xdr:row>29</xdr:row>
      <xdr:rowOff>36052</xdr:rowOff>
    </xdr:from>
    <xdr:ext cx="872547" cy="298800"/>
    <xdr:sp macro="" textlink="">
      <xdr:nvSpPr>
        <xdr:cNvPr id="46" name="TextBox 45">
          <a:extLst>
            <a:ext uri="{FF2B5EF4-FFF2-40B4-BE49-F238E27FC236}">
              <a16:creationId xmlns:a16="http://schemas.microsoft.com/office/drawing/2014/main" id="{08A238BC-BC5E-479D-989A-13794F814E27}"/>
            </a:ext>
          </a:extLst>
        </xdr:cNvPr>
        <xdr:cNvSpPr txBox="1"/>
      </xdr:nvSpPr>
      <xdr:spPr>
        <a:xfrm>
          <a:off x="14199528" y="12732877"/>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oneCellAnchor>
    <xdr:from>
      <xdr:col>5</xdr:col>
      <xdr:colOff>441840</xdr:colOff>
      <xdr:row>29</xdr:row>
      <xdr:rowOff>26653</xdr:rowOff>
    </xdr:from>
    <xdr:ext cx="803169" cy="298800"/>
    <xdr:sp macro="" textlink="">
      <xdr:nvSpPr>
        <xdr:cNvPr id="47" name="TextBox 46">
          <a:extLst>
            <a:ext uri="{FF2B5EF4-FFF2-40B4-BE49-F238E27FC236}">
              <a16:creationId xmlns:a16="http://schemas.microsoft.com/office/drawing/2014/main" id="{B692D29A-3F7B-4FA3-A486-FBCE47CBA35E}"/>
            </a:ext>
          </a:extLst>
        </xdr:cNvPr>
        <xdr:cNvSpPr txBox="1"/>
      </xdr:nvSpPr>
      <xdr:spPr>
        <a:xfrm>
          <a:off x="16481940" y="12723478"/>
          <a:ext cx="803169"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Monthly</a:t>
          </a:r>
        </a:p>
      </xdr:txBody>
    </xdr:sp>
    <xdr:clientData/>
  </xdr:oneCellAnchor>
  <xdr:oneCellAnchor>
    <xdr:from>
      <xdr:col>3</xdr:col>
      <xdr:colOff>378753</xdr:colOff>
      <xdr:row>29</xdr:row>
      <xdr:rowOff>36052</xdr:rowOff>
    </xdr:from>
    <xdr:ext cx="872547" cy="298800"/>
    <xdr:sp macro="" textlink="">
      <xdr:nvSpPr>
        <xdr:cNvPr id="48" name="TextBox 47">
          <a:extLst>
            <a:ext uri="{FF2B5EF4-FFF2-40B4-BE49-F238E27FC236}">
              <a16:creationId xmlns:a16="http://schemas.microsoft.com/office/drawing/2014/main" id="{AD2F12F9-7F87-4212-BF64-CBE4A4C6FEEA}"/>
            </a:ext>
          </a:extLst>
        </xdr:cNvPr>
        <xdr:cNvSpPr txBox="1"/>
      </xdr:nvSpPr>
      <xdr:spPr>
        <a:xfrm>
          <a:off x="11980203" y="12732877"/>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twoCellAnchor>
    <xdr:from>
      <xdr:col>5</xdr:col>
      <xdr:colOff>149677</xdr:colOff>
      <xdr:row>29</xdr:row>
      <xdr:rowOff>54428</xdr:rowOff>
    </xdr:from>
    <xdr:to>
      <xdr:col>5</xdr:col>
      <xdr:colOff>392132</xdr:colOff>
      <xdr:row>29</xdr:row>
      <xdr:rowOff>279564</xdr:rowOff>
    </xdr:to>
    <xdr:sp macro="" textlink="">
      <xdr:nvSpPr>
        <xdr:cNvPr id="49" name="Star: 5 Points 48">
          <a:extLst>
            <a:ext uri="{FF2B5EF4-FFF2-40B4-BE49-F238E27FC236}">
              <a16:creationId xmlns:a16="http://schemas.microsoft.com/office/drawing/2014/main" id="{BE186242-1A4D-4F54-B5A7-B43F12CEF12F}"/>
            </a:ext>
          </a:extLst>
        </xdr:cNvPr>
        <xdr:cNvSpPr/>
      </xdr:nvSpPr>
      <xdr:spPr>
        <a:xfrm>
          <a:off x="16189777" y="12751253"/>
          <a:ext cx="242455" cy="225136"/>
        </a:xfrm>
        <a:prstGeom prst="star5">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oneCellAnchor>
    <xdr:from>
      <xdr:col>4</xdr:col>
      <xdr:colOff>378753</xdr:colOff>
      <xdr:row>31</xdr:row>
      <xdr:rowOff>36052</xdr:rowOff>
    </xdr:from>
    <xdr:ext cx="872547" cy="298800"/>
    <xdr:sp macro="" textlink="">
      <xdr:nvSpPr>
        <xdr:cNvPr id="50" name="TextBox 49">
          <a:extLst>
            <a:ext uri="{FF2B5EF4-FFF2-40B4-BE49-F238E27FC236}">
              <a16:creationId xmlns:a16="http://schemas.microsoft.com/office/drawing/2014/main" id="{657F6F2C-6E71-494D-BDC3-34238E151D74}"/>
            </a:ext>
          </a:extLst>
        </xdr:cNvPr>
        <xdr:cNvSpPr txBox="1"/>
      </xdr:nvSpPr>
      <xdr:spPr>
        <a:xfrm>
          <a:off x="14199528" y="13399627"/>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oneCellAnchor>
    <xdr:from>
      <xdr:col>5</xdr:col>
      <xdr:colOff>441840</xdr:colOff>
      <xdr:row>31</xdr:row>
      <xdr:rowOff>26653</xdr:rowOff>
    </xdr:from>
    <xdr:ext cx="803169" cy="298800"/>
    <xdr:sp macro="" textlink="">
      <xdr:nvSpPr>
        <xdr:cNvPr id="51" name="TextBox 50">
          <a:extLst>
            <a:ext uri="{FF2B5EF4-FFF2-40B4-BE49-F238E27FC236}">
              <a16:creationId xmlns:a16="http://schemas.microsoft.com/office/drawing/2014/main" id="{68F111BF-44F2-4FE5-9179-7E5CBD450871}"/>
            </a:ext>
          </a:extLst>
        </xdr:cNvPr>
        <xdr:cNvSpPr txBox="1"/>
      </xdr:nvSpPr>
      <xdr:spPr>
        <a:xfrm>
          <a:off x="16481940" y="13390228"/>
          <a:ext cx="803169"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Monthly</a:t>
          </a:r>
        </a:p>
      </xdr:txBody>
    </xdr:sp>
    <xdr:clientData/>
  </xdr:oneCellAnchor>
  <xdr:oneCellAnchor>
    <xdr:from>
      <xdr:col>3</xdr:col>
      <xdr:colOff>378753</xdr:colOff>
      <xdr:row>31</xdr:row>
      <xdr:rowOff>36052</xdr:rowOff>
    </xdr:from>
    <xdr:ext cx="872547" cy="298800"/>
    <xdr:sp macro="" textlink="">
      <xdr:nvSpPr>
        <xdr:cNvPr id="52" name="TextBox 51">
          <a:extLst>
            <a:ext uri="{FF2B5EF4-FFF2-40B4-BE49-F238E27FC236}">
              <a16:creationId xmlns:a16="http://schemas.microsoft.com/office/drawing/2014/main" id="{F045FA18-9B36-48D8-8CAF-EDA95E42EFD4}"/>
            </a:ext>
          </a:extLst>
        </xdr:cNvPr>
        <xdr:cNvSpPr txBox="1"/>
      </xdr:nvSpPr>
      <xdr:spPr>
        <a:xfrm>
          <a:off x="11980203" y="13399627"/>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twoCellAnchor>
    <xdr:from>
      <xdr:col>5</xdr:col>
      <xdr:colOff>149677</xdr:colOff>
      <xdr:row>31</xdr:row>
      <xdr:rowOff>54428</xdr:rowOff>
    </xdr:from>
    <xdr:to>
      <xdr:col>5</xdr:col>
      <xdr:colOff>392132</xdr:colOff>
      <xdr:row>31</xdr:row>
      <xdr:rowOff>279564</xdr:rowOff>
    </xdr:to>
    <xdr:sp macro="" textlink="">
      <xdr:nvSpPr>
        <xdr:cNvPr id="53" name="Star: 5 Points 52">
          <a:extLst>
            <a:ext uri="{FF2B5EF4-FFF2-40B4-BE49-F238E27FC236}">
              <a16:creationId xmlns:a16="http://schemas.microsoft.com/office/drawing/2014/main" id="{4F760A0C-59A6-4470-B2F2-E1A2FCC56B64}"/>
            </a:ext>
          </a:extLst>
        </xdr:cNvPr>
        <xdr:cNvSpPr/>
      </xdr:nvSpPr>
      <xdr:spPr>
        <a:xfrm>
          <a:off x="16189777" y="13418003"/>
          <a:ext cx="242455" cy="225136"/>
        </a:xfrm>
        <a:prstGeom prst="star5">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oneCellAnchor>
    <xdr:from>
      <xdr:col>4</xdr:col>
      <xdr:colOff>378753</xdr:colOff>
      <xdr:row>32</xdr:row>
      <xdr:rowOff>36052</xdr:rowOff>
    </xdr:from>
    <xdr:ext cx="872547" cy="298800"/>
    <xdr:sp macro="" textlink="">
      <xdr:nvSpPr>
        <xdr:cNvPr id="54" name="TextBox 53">
          <a:extLst>
            <a:ext uri="{FF2B5EF4-FFF2-40B4-BE49-F238E27FC236}">
              <a16:creationId xmlns:a16="http://schemas.microsoft.com/office/drawing/2014/main" id="{D4F4C50E-0B38-4148-A299-B1E565B7C717}"/>
            </a:ext>
          </a:extLst>
        </xdr:cNvPr>
        <xdr:cNvSpPr txBox="1"/>
      </xdr:nvSpPr>
      <xdr:spPr>
        <a:xfrm>
          <a:off x="14199528" y="13733002"/>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oneCellAnchor>
    <xdr:from>
      <xdr:col>3</xdr:col>
      <xdr:colOff>378753</xdr:colOff>
      <xdr:row>32</xdr:row>
      <xdr:rowOff>36052</xdr:rowOff>
    </xdr:from>
    <xdr:ext cx="872547" cy="298800"/>
    <xdr:sp macro="" textlink="">
      <xdr:nvSpPr>
        <xdr:cNvPr id="55" name="TextBox 54">
          <a:extLst>
            <a:ext uri="{FF2B5EF4-FFF2-40B4-BE49-F238E27FC236}">
              <a16:creationId xmlns:a16="http://schemas.microsoft.com/office/drawing/2014/main" id="{BC6A0FA6-8F51-4E2B-999F-BD90CD6923B2}"/>
            </a:ext>
          </a:extLst>
        </xdr:cNvPr>
        <xdr:cNvSpPr txBox="1"/>
      </xdr:nvSpPr>
      <xdr:spPr>
        <a:xfrm>
          <a:off x="11980203" y="13733002"/>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twoCellAnchor>
    <xdr:from>
      <xdr:col>5</xdr:col>
      <xdr:colOff>163284</xdr:colOff>
      <xdr:row>35</xdr:row>
      <xdr:rowOff>136070</xdr:rowOff>
    </xdr:from>
    <xdr:to>
      <xdr:col>5</xdr:col>
      <xdr:colOff>405739</xdr:colOff>
      <xdr:row>35</xdr:row>
      <xdr:rowOff>361206</xdr:rowOff>
    </xdr:to>
    <xdr:sp macro="" textlink="">
      <xdr:nvSpPr>
        <xdr:cNvPr id="56" name="Star: 5 Points 55">
          <a:extLst>
            <a:ext uri="{FF2B5EF4-FFF2-40B4-BE49-F238E27FC236}">
              <a16:creationId xmlns:a16="http://schemas.microsoft.com/office/drawing/2014/main" id="{AAD17B07-E361-4D81-8A4C-55E75FF70549}"/>
            </a:ext>
          </a:extLst>
        </xdr:cNvPr>
        <xdr:cNvSpPr/>
      </xdr:nvSpPr>
      <xdr:spPr>
        <a:xfrm>
          <a:off x="16203384" y="15128420"/>
          <a:ext cx="242455" cy="225136"/>
        </a:xfrm>
        <a:prstGeom prst="star5">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oneCellAnchor>
    <xdr:from>
      <xdr:col>4</xdr:col>
      <xdr:colOff>288223</xdr:colOff>
      <xdr:row>38</xdr:row>
      <xdr:rowOff>19799</xdr:rowOff>
    </xdr:from>
    <xdr:ext cx="942246" cy="298800"/>
    <xdr:sp macro="" textlink="">
      <xdr:nvSpPr>
        <xdr:cNvPr id="57" name="TextBox 56">
          <a:extLst>
            <a:ext uri="{FF2B5EF4-FFF2-40B4-BE49-F238E27FC236}">
              <a16:creationId xmlns:a16="http://schemas.microsoft.com/office/drawing/2014/main" id="{AAA19CA0-C917-43D7-9B22-28AD2E079BB8}"/>
            </a:ext>
          </a:extLst>
        </xdr:cNvPr>
        <xdr:cNvSpPr txBox="1"/>
      </xdr:nvSpPr>
      <xdr:spPr>
        <a:xfrm>
          <a:off x="14108998" y="16669499"/>
          <a:ext cx="94224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1 per Year</a:t>
          </a:r>
        </a:p>
      </xdr:txBody>
    </xdr:sp>
    <xdr:clientData/>
  </xdr:oneCellAnchor>
  <xdr:oneCellAnchor>
    <xdr:from>
      <xdr:col>3</xdr:col>
      <xdr:colOff>288223</xdr:colOff>
      <xdr:row>38</xdr:row>
      <xdr:rowOff>19799</xdr:rowOff>
    </xdr:from>
    <xdr:ext cx="942246" cy="298800"/>
    <xdr:sp macro="" textlink="">
      <xdr:nvSpPr>
        <xdr:cNvPr id="58" name="TextBox 57">
          <a:extLst>
            <a:ext uri="{FF2B5EF4-FFF2-40B4-BE49-F238E27FC236}">
              <a16:creationId xmlns:a16="http://schemas.microsoft.com/office/drawing/2014/main" id="{28772F0F-F657-412C-9AAD-0C9098678E73}"/>
            </a:ext>
          </a:extLst>
        </xdr:cNvPr>
        <xdr:cNvSpPr txBox="1"/>
      </xdr:nvSpPr>
      <xdr:spPr>
        <a:xfrm>
          <a:off x="11889673" y="16669499"/>
          <a:ext cx="94224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1 per Year</a:t>
          </a:r>
        </a:p>
      </xdr:txBody>
    </xdr:sp>
    <xdr:clientData/>
  </xdr:oneCellAnchor>
  <xdr:twoCellAnchor>
    <xdr:from>
      <xdr:col>5</xdr:col>
      <xdr:colOff>136070</xdr:colOff>
      <xdr:row>38</xdr:row>
      <xdr:rowOff>40821</xdr:rowOff>
    </xdr:from>
    <xdr:to>
      <xdr:col>5</xdr:col>
      <xdr:colOff>378525</xdr:colOff>
      <xdr:row>38</xdr:row>
      <xdr:rowOff>265957</xdr:rowOff>
    </xdr:to>
    <xdr:sp macro="" textlink="">
      <xdr:nvSpPr>
        <xdr:cNvPr id="59" name="Star: 5 Points 58">
          <a:extLst>
            <a:ext uri="{FF2B5EF4-FFF2-40B4-BE49-F238E27FC236}">
              <a16:creationId xmlns:a16="http://schemas.microsoft.com/office/drawing/2014/main" id="{2F8FA708-860B-46BA-A418-A6D603C6FC8F}"/>
            </a:ext>
          </a:extLst>
        </xdr:cNvPr>
        <xdr:cNvSpPr/>
      </xdr:nvSpPr>
      <xdr:spPr>
        <a:xfrm>
          <a:off x="16176170" y="16690521"/>
          <a:ext cx="242455" cy="225136"/>
        </a:xfrm>
        <a:prstGeom prst="star5">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470291</xdr:colOff>
      <xdr:row>26</xdr:row>
      <xdr:rowOff>0</xdr:rowOff>
    </xdr:from>
    <xdr:ext cx="970843" cy="328295"/>
    <xdr:sp macro="" textlink="">
      <xdr:nvSpPr>
        <xdr:cNvPr id="2" name="TextBox 1">
          <a:extLst>
            <a:ext uri="{FF2B5EF4-FFF2-40B4-BE49-F238E27FC236}">
              <a16:creationId xmlns:a16="http://schemas.microsoft.com/office/drawing/2014/main" id="{D9E51A5C-8570-45A9-B2BC-59E20EDA28A9}"/>
            </a:ext>
          </a:extLst>
        </xdr:cNvPr>
        <xdr:cNvSpPr txBox="1"/>
      </xdr:nvSpPr>
      <xdr:spPr>
        <a:xfrm>
          <a:off x="16615166" y="57091911"/>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4</xdr:col>
      <xdr:colOff>535852</xdr:colOff>
      <xdr:row>26</xdr:row>
      <xdr:rowOff>0</xdr:rowOff>
    </xdr:from>
    <xdr:ext cx="970843" cy="328295"/>
    <xdr:sp macro="" textlink="">
      <xdr:nvSpPr>
        <xdr:cNvPr id="3" name="TextBox 2">
          <a:extLst>
            <a:ext uri="{FF2B5EF4-FFF2-40B4-BE49-F238E27FC236}">
              <a16:creationId xmlns:a16="http://schemas.microsoft.com/office/drawing/2014/main" id="{E2FF41FA-8DA6-44A0-9174-AAC8EFE5AC2C}"/>
            </a:ext>
          </a:extLst>
        </xdr:cNvPr>
        <xdr:cNvSpPr txBox="1"/>
      </xdr:nvSpPr>
      <xdr:spPr>
        <a:xfrm>
          <a:off x="19100077" y="57089935"/>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4</xdr:col>
      <xdr:colOff>514824</xdr:colOff>
      <xdr:row>26</xdr:row>
      <xdr:rowOff>0</xdr:rowOff>
    </xdr:from>
    <xdr:ext cx="970843" cy="328295"/>
    <xdr:sp macro="" textlink="">
      <xdr:nvSpPr>
        <xdr:cNvPr id="4" name="TextBox 3">
          <a:extLst>
            <a:ext uri="{FF2B5EF4-FFF2-40B4-BE49-F238E27FC236}">
              <a16:creationId xmlns:a16="http://schemas.microsoft.com/office/drawing/2014/main" id="{C1C1244D-5F0F-4C31-A66B-EF552EBB6FD4}"/>
            </a:ext>
          </a:extLst>
        </xdr:cNvPr>
        <xdr:cNvSpPr txBox="1"/>
      </xdr:nvSpPr>
      <xdr:spPr>
        <a:xfrm>
          <a:off x="19079049" y="54278202"/>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5</xdr:col>
      <xdr:colOff>513586</xdr:colOff>
      <xdr:row>26</xdr:row>
      <xdr:rowOff>0</xdr:rowOff>
    </xdr:from>
    <xdr:ext cx="891462" cy="328295"/>
    <xdr:sp macro="" textlink="">
      <xdr:nvSpPr>
        <xdr:cNvPr id="5" name="TextBox 4">
          <a:extLst>
            <a:ext uri="{FF2B5EF4-FFF2-40B4-BE49-F238E27FC236}">
              <a16:creationId xmlns:a16="http://schemas.microsoft.com/office/drawing/2014/main" id="{4CE4BA28-90CF-4A85-9995-BE6E07C2BFFE}"/>
            </a:ext>
          </a:extLst>
        </xdr:cNvPr>
        <xdr:cNvSpPr txBox="1"/>
      </xdr:nvSpPr>
      <xdr:spPr>
        <a:xfrm>
          <a:off x="21497161" y="57107253"/>
          <a:ext cx="891462"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Monthly</a:t>
          </a:r>
        </a:p>
      </xdr:txBody>
    </xdr:sp>
    <xdr:clientData/>
  </xdr:oneCellAnchor>
  <xdr:oneCellAnchor>
    <xdr:from>
      <xdr:col>5</xdr:col>
      <xdr:colOff>499979</xdr:colOff>
      <xdr:row>26</xdr:row>
      <xdr:rowOff>0</xdr:rowOff>
    </xdr:from>
    <xdr:ext cx="970843" cy="328295"/>
    <xdr:sp macro="" textlink="">
      <xdr:nvSpPr>
        <xdr:cNvPr id="6" name="TextBox 5">
          <a:extLst>
            <a:ext uri="{FF2B5EF4-FFF2-40B4-BE49-F238E27FC236}">
              <a16:creationId xmlns:a16="http://schemas.microsoft.com/office/drawing/2014/main" id="{C45082AE-B3E5-4E6E-AFD0-B523FCDA3783}"/>
            </a:ext>
          </a:extLst>
        </xdr:cNvPr>
        <xdr:cNvSpPr txBox="1"/>
      </xdr:nvSpPr>
      <xdr:spPr>
        <a:xfrm>
          <a:off x="21483554" y="54291815"/>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4</xdr:col>
      <xdr:colOff>86594</xdr:colOff>
      <xdr:row>26</xdr:row>
      <xdr:rowOff>0</xdr:rowOff>
    </xdr:from>
    <xdr:ext cx="1842299" cy="328295"/>
    <xdr:sp macro="" textlink="">
      <xdr:nvSpPr>
        <xdr:cNvPr id="7" name="TextBox 6">
          <a:extLst>
            <a:ext uri="{FF2B5EF4-FFF2-40B4-BE49-F238E27FC236}">
              <a16:creationId xmlns:a16="http://schemas.microsoft.com/office/drawing/2014/main" id="{6729AA77-23E6-4681-842A-34C32D755E59}"/>
            </a:ext>
          </a:extLst>
        </xdr:cNvPr>
        <xdr:cNvSpPr txBox="1"/>
      </xdr:nvSpPr>
      <xdr:spPr>
        <a:xfrm>
          <a:off x="18650819" y="74267291"/>
          <a:ext cx="1842299"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1 per Calendar Year</a:t>
          </a:r>
        </a:p>
      </xdr:txBody>
    </xdr:sp>
    <xdr:clientData/>
  </xdr:oneCellAnchor>
  <xdr:oneCellAnchor>
    <xdr:from>
      <xdr:col>5</xdr:col>
      <xdr:colOff>415644</xdr:colOff>
      <xdr:row>26</xdr:row>
      <xdr:rowOff>0</xdr:rowOff>
    </xdr:from>
    <xdr:ext cx="1016689" cy="328295"/>
    <xdr:sp macro="" textlink="">
      <xdr:nvSpPr>
        <xdr:cNvPr id="8" name="TextBox 7">
          <a:extLst>
            <a:ext uri="{FF2B5EF4-FFF2-40B4-BE49-F238E27FC236}">
              <a16:creationId xmlns:a16="http://schemas.microsoft.com/office/drawing/2014/main" id="{FFD9448E-556D-45A0-B09E-F394DD4BCC72}"/>
            </a:ext>
          </a:extLst>
        </xdr:cNvPr>
        <xdr:cNvSpPr txBox="1"/>
      </xdr:nvSpPr>
      <xdr:spPr>
        <a:xfrm>
          <a:off x="21399219" y="74284610"/>
          <a:ext cx="1016689"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Unlimited</a:t>
          </a:r>
        </a:p>
      </xdr:txBody>
    </xdr:sp>
    <xdr:clientData/>
  </xdr:oneCellAnchor>
  <xdr:oneCellAnchor>
    <xdr:from>
      <xdr:col>3</xdr:col>
      <xdr:colOff>262475</xdr:colOff>
      <xdr:row>26</xdr:row>
      <xdr:rowOff>0</xdr:rowOff>
    </xdr:from>
    <xdr:ext cx="184731" cy="328295"/>
    <xdr:sp macro="" textlink="">
      <xdr:nvSpPr>
        <xdr:cNvPr id="9" name="TextBox 8">
          <a:extLst>
            <a:ext uri="{FF2B5EF4-FFF2-40B4-BE49-F238E27FC236}">
              <a16:creationId xmlns:a16="http://schemas.microsoft.com/office/drawing/2014/main" id="{9BA711F3-E5FB-4230-A602-7DE465B57219}"/>
            </a:ext>
          </a:extLst>
        </xdr:cNvPr>
        <xdr:cNvSpPr txBox="1"/>
      </xdr:nvSpPr>
      <xdr:spPr>
        <a:xfrm>
          <a:off x="16407350" y="57996786"/>
          <a:ext cx="184731"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600">
            <a:solidFill>
              <a:srgbClr val="00B050"/>
            </a:solidFill>
            <a:latin typeface="Times New Roman" pitchFamily="18" charset="0"/>
            <a:cs typeface="Times New Roman" pitchFamily="18" charset="0"/>
          </a:endParaRPr>
        </a:p>
      </xdr:txBody>
    </xdr:sp>
    <xdr:clientData/>
  </xdr:oneCellAnchor>
  <xdr:oneCellAnchor>
    <xdr:from>
      <xdr:col>4</xdr:col>
      <xdr:colOff>518534</xdr:colOff>
      <xdr:row>26</xdr:row>
      <xdr:rowOff>0</xdr:rowOff>
    </xdr:from>
    <xdr:ext cx="970843" cy="328295"/>
    <xdr:sp macro="" textlink="">
      <xdr:nvSpPr>
        <xdr:cNvPr id="10" name="TextBox 9">
          <a:extLst>
            <a:ext uri="{FF2B5EF4-FFF2-40B4-BE49-F238E27FC236}">
              <a16:creationId xmlns:a16="http://schemas.microsoft.com/office/drawing/2014/main" id="{03EB81B1-C0E1-4B2F-83E1-F6E78E531D88}"/>
            </a:ext>
          </a:extLst>
        </xdr:cNvPr>
        <xdr:cNvSpPr txBox="1"/>
      </xdr:nvSpPr>
      <xdr:spPr>
        <a:xfrm>
          <a:off x="19082759" y="57994810"/>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4</xdr:col>
      <xdr:colOff>518534</xdr:colOff>
      <xdr:row>26</xdr:row>
      <xdr:rowOff>0</xdr:rowOff>
    </xdr:from>
    <xdr:ext cx="970843" cy="328295"/>
    <xdr:sp macro="" textlink="">
      <xdr:nvSpPr>
        <xdr:cNvPr id="11" name="TextBox 10">
          <a:extLst>
            <a:ext uri="{FF2B5EF4-FFF2-40B4-BE49-F238E27FC236}">
              <a16:creationId xmlns:a16="http://schemas.microsoft.com/office/drawing/2014/main" id="{BF992AC2-17E9-4F24-8788-9C189085EE39}"/>
            </a:ext>
          </a:extLst>
        </xdr:cNvPr>
        <xdr:cNvSpPr txBox="1"/>
      </xdr:nvSpPr>
      <xdr:spPr>
        <a:xfrm>
          <a:off x="19082759" y="58766335"/>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4</xdr:col>
      <xdr:colOff>518534</xdr:colOff>
      <xdr:row>26</xdr:row>
      <xdr:rowOff>0</xdr:rowOff>
    </xdr:from>
    <xdr:ext cx="970843" cy="328295"/>
    <xdr:sp macro="" textlink="">
      <xdr:nvSpPr>
        <xdr:cNvPr id="12" name="TextBox 11">
          <a:extLst>
            <a:ext uri="{FF2B5EF4-FFF2-40B4-BE49-F238E27FC236}">
              <a16:creationId xmlns:a16="http://schemas.microsoft.com/office/drawing/2014/main" id="{31E4BCAA-83F0-4909-958E-F47F64CC179A}"/>
            </a:ext>
          </a:extLst>
        </xdr:cNvPr>
        <xdr:cNvSpPr txBox="1"/>
      </xdr:nvSpPr>
      <xdr:spPr>
        <a:xfrm>
          <a:off x="19082759" y="59661685"/>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4</xdr:col>
      <xdr:colOff>518534</xdr:colOff>
      <xdr:row>26</xdr:row>
      <xdr:rowOff>0</xdr:rowOff>
    </xdr:from>
    <xdr:ext cx="970843" cy="328295"/>
    <xdr:sp macro="" textlink="">
      <xdr:nvSpPr>
        <xdr:cNvPr id="13" name="TextBox 12">
          <a:extLst>
            <a:ext uri="{FF2B5EF4-FFF2-40B4-BE49-F238E27FC236}">
              <a16:creationId xmlns:a16="http://schemas.microsoft.com/office/drawing/2014/main" id="{674C3304-17C3-4511-AFA5-575FF37A3051}"/>
            </a:ext>
          </a:extLst>
        </xdr:cNvPr>
        <xdr:cNvSpPr txBox="1"/>
      </xdr:nvSpPr>
      <xdr:spPr>
        <a:xfrm>
          <a:off x="19082759" y="60710918"/>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5</xdr:col>
      <xdr:colOff>496268</xdr:colOff>
      <xdr:row>26</xdr:row>
      <xdr:rowOff>0</xdr:rowOff>
    </xdr:from>
    <xdr:ext cx="891462" cy="328295"/>
    <xdr:sp macro="" textlink="">
      <xdr:nvSpPr>
        <xdr:cNvPr id="14" name="TextBox 13">
          <a:extLst>
            <a:ext uri="{FF2B5EF4-FFF2-40B4-BE49-F238E27FC236}">
              <a16:creationId xmlns:a16="http://schemas.microsoft.com/office/drawing/2014/main" id="{E74D5CAF-A2B8-420C-93BC-46C90EA02B18}"/>
            </a:ext>
          </a:extLst>
        </xdr:cNvPr>
        <xdr:cNvSpPr txBox="1"/>
      </xdr:nvSpPr>
      <xdr:spPr>
        <a:xfrm>
          <a:off x="21479843" y="57994810"/>
          <a:ext cx="891462"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Monthly</a:t>
          </a:r>
        </a:p>
      </xdr:txBody>
    </xdr:sp>
    <xdr:clientData/>
  </xdr:oneCellAnchor>
  <xdr:oneCellAnchor>
    <xdr:from>
      <xdr:col>5</xdr:col>
      <xdr:colOff>401018</xdr:colOff>
      <xdr:row>26</xdr:row>
      <xdr:rowOff>0</xdr:rowOff>
    </xdr:from>
    <xdr:ext cx="970843" cy="328295"/>
    <xdr:sp macro="" textlink="">
      <xdr:nvSpPr>
        <xdr:cNvPr id="15" name="TextBox 14">
          <a:extLst>
            <a:ext uri="{FF2B5EF4-FFF2-40B4-BE49-F238E27FC236}">
              <a16:creationId xmlns:a16="http://schemas.microsoft.com/office/drawing/2014/main" id="{21C4BD0E-3C30-410B-9A1E-AF516195DF60}"/>
            </a:ext>
          </a:extLst>
        </xdr:cNvPr>
        <xdr:cNvSpPr txBox="1"/>
      </xdr:nvSpPr>
      <xdr:spPr>
        <a:xfrm>
          <a:off x="21384593" y="60710918"/>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3</xdr:col>
      <xdr:colOff>518534</xdr:colOff>
      <xdr:row>26</xdr:row>
      <xdr:rowOff>0</xdr:rowOff>
    </xdr:from>
    <xdr:ext cx="970843" cy="328295"/>
    <xdr:sp macro="" textlink="">
      <xdr:nvSpPr>
        <xdr:cNvPr id="16" name="TextBox 15">
          <a:extLst>
            <a:ext uri="{FF2B5EF4-FFF2-40B4-BE49-F238E27FC236}">
              <a16:creationId xmlns:a16="http://schemas.microsoft.com/office/drawing/2014/main" id="{4C65CCCD-3117-46CE-B041-B7A9C8D8DADC}"/>
            </a:ext>
          </a:extLst>
        </xdr:cNvPr>
        <xdr:cNvSpPr txBox="1"/>
      </xdr:nvSpPr>
      <xdr:spPr>
        <a:xfrm>
          <a:off x="16663409" y="57994810"/>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3</xdr:col>
      <xdr:colOff>518534</xdr:colOff>
      <xdr:row>26</xdr:row>
      <xdr:rowOff>0</xdr:rowOff>
    </xdr:from>
    <xdr:ext cx="970843" cy="328295"/>
    <xdr:sp macro="" textlink="">
      <xdr:nvSpPr>
        <xdr:cNvPr id="17" name="TextBox 16">
          <a:extLst>
            <a:ext uri="{FF2B5EF4-FFF2-40B4-BE49-F238E27FC236}">
              <a16:creationId xmlns:a16="http://schemas.microsoft.com/office/drawing/2014/main" id="{F8C11415-C839-4C20-B7EB-AFACE92C79CB}"/>
            </a:ext>
          </a:extLst>
        </xdr:cNvPr>
        <xdr:cNvSpPr txBox="1"/>
      </xdr:nvSpPr>
      <xdr:spPr>
        <a:xfrm>
          <a:off x="16663409" y="58766335"/>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3</xdr:col>
      <xdr:colOff>518534</xdr:colOff>
      <xdr:row>26</xdr:row>
      <xdr:rowOff>0</xdr:rowOff>
    </xdr:from>
    <xdr:ext cx="970843" cy="328295"/>
    <xdr:sp macro="" textlink="">
      <xdr:nvSpPr>
        <xdr:cNvPr id="18" name="TextBox 17">
          <a:extLst>
            <a:ext uri="{FF2B5EF4-FFF2-40B4-BE49-F238E27FC236}">
              <a16:creationId xmlns:a16="http://schemas.microsoft.com/office/drawing/2014/main" id="{AD598370-F076-45F3-AF62-8948DDF0FF1F}"/>
            </a:ext>
          </a:extLst>
        </xdr:cNvPr>
        <xdr:cNvSpPr txBox="1"/>
      </xdr:nvSpPr>
      <xdr:spPr>
        <a:xfrm>
          <a:off x="16663409" y="59661685"/>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3</xdr:col>
      <xdr:colOff>518534</xdr:colOff>
      <xdr:row>26</xdr:row>
      <xdr:rowOff>0</xdr:rowOff>
    </xdr:from>
    <xdr:ext cx="970843" cy="328295"/>
    <xdr:sp macro="" textlink="">
      <xdr:nvSpPr>
        <xdr:cNvPr id="19" name="TextBox 18">
          <a:extLst>
            <a:ext uri="{FF2B5EF4-FFF2-40B4-BE49-F238E27FC236}">
              <a16:creationId xmlns:a16="http://schemas.microsoft.com/office/drawing/2014/main" id="{D9FFD78E-EAF7-43A5-9EB6-A602F64DD8EB}"/>
            </a:ext>
          </a:extLst>
        </xdr:cNvPr>
        <xdr:cNvSpPr txBox="1"/>
      </xdr:nvSpPr>
      <xdr:spPr>
        <a:xfrm>
          <a:off x="16663409" y="60710918"/>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3</xdr:col>
      <xdr:colOff>86594</xdr:colOff>
      <xdr:row>26</xdr:row>
      <xdr:rowOff>0</xdr:rowOff>
    </xdr:from>
    <xdr:ext cx="1842299" cy="328295"/>
    <xdr:sp macro="" textlink="">
      <xdr:nvSpPr>
        <xdr:cNvPr id="20" name="TextBox 19">
          <a:extLst>
            <a:ext uri="{FF2B5EF4-FFF2-40B4-BE49-F238E27FC236}">
              <a16:creationId xmlns:a16="http://schemas.microsoft.com/office/drawing/2014/main" id="{163AFFA9-93F8-4218-B1B9-473EA9D83354}"/>
            </a:ext>
          </a:extLst>
        </xdr:cNvPr>
        <xdr:cNvSpPr txBox="1"/>
      </xdr:nvSpPr>
      <xdr:spPr>
        <a:xfrm>
          <a:off x="16231469" y="74267291"/>
          <a:ext cx="1842299"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1 per Calendar Year</a:t>
          </a:r>
        </a:p>
      </xdr:txBody>
    </xdr:sp>
    <xdr:clientData/>
  </xdr:oneCellAnchor>
  <xdr:oneCellAnchor>
    <xdr:from>
      <xdr:col>5</xdr:col>
      <xdr:colOff>513586</xdr:colOff>
      <xdr:row>26</xdr:row>
      <xdr:rowOff>0</xdr:rowOff>
    </xdr:from>
    <xdr:ext cx="891462" cy="328295"/>
    <xdr:sp macro="" textlink="">
      <xdr:nvSpPr>
        <xdr:cNvPr id="22" name="TextBox 21">
          <a:extLst>
            <a:ext uri="{FF2B5EF4-FFF2-40B4-BE49-F238E27FC236}">
              <a16:creationId xmlns:a16="http://schemas.microsoft.com/office/drawing/2014/main" id="{CE35E174-4FD2-415C-A94A-8BCB097FBDF9}"/>
            </a:ext>
          </a:extLst>
        </xdr:cNvPr>
        <xdr:cNvSpPr txBox="1"/>
      </xdr:nvSpPr>
      <xdr:spPr>
        <a:xfrm>
          <a:off x="21497161" y="58783653"/>
          <a:ext cx="891462"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Monthly</a:t>
          </a:r>
        </a:p>
      </xdr:txBody>
    </xdr:sp>
    <xdr:clientData/>
  </xdr:oneCellAnchor>
  <xdr:oneCellAnchor>
    <xdr:from>
      <xdr:col>5</xdr:col>
      <xdr:colOff>496268</xdr:colOff>
      <xdr:row>26</xdr:row>
      <xdr:rowOff>0</xdr:rowOff>
    </xdr:from>
    <xdr:ext cx="891462" cy="328295"/>
    <xdr:sp macro="" textlink="">
      <xdr:nvSpPr>
        <xdr:cNvPr id="25" name="TextBox 24">
          <a:extLst>
            <a:ext uri="{FF2B5EF4-FFF2-40B4-BE49-F238E27FC236}">
              <a16:creationId xmlns:a16="http://schemas.microsoft.com/office/drawing/2014/main" id="{E2733D09-5197-4CF7-A267-CFF9C6E02AFD}"/>
            </a:ext>
          </a:extLst>
        </xdr:cNvPr>
        <xdr:cNvSpPr txBox="1"/>
      </xdr:nvSpPr>
      <xdr:spPr>
        <a:xfrm>
          <a:off x="21479843" y="59661685"/>
          <a:ext cx="891462"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Monthly</a:t>
          </a:r>
        </a:p>
      </xdr:txBody>
    </xdr:sp>
    <xdr:clientData/>
  </xdr:oneCellAnchor>
  <xdr:oneCellAnchor>
    <xdr:from>
      <xdr:col>3</xdr:col>
      <xdr:colOff>514824</xdr:colOff>
      <xdr:row>26</xdr:row>
      <xdr:rowOff>0</xdr:rowOff>
    </xdr:from>
    <xdr:ext cx="970843" cy="328295"/>
    <xdr:sp macro="" textlink="">
      <xdr:nvSpPr>
        <xdr:cNvPr id="27" name="TextBox 26">
          <a:extLst>
            <a:ext uri="{FF2B5EF4-FFF2-40B4-BE49-F238E27FC236}">
              <a16:creationId xmlns:a16="http://schemas.microsoft.com/office/drawing/2014/main" id="{BAC90B9D-AD04-45F3-B369-96900C72AB24}"/>
            </a:ext>
          </a:extLst>
        </xdr:cNvPr>
        <xdr:cNvSpPr txBox="1"/>
      </xdr:nvSpPr>
      <xdr:spPr>
        <a:xfrm>
          <a:off x="16659699" y="54278202"/>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twoCellAnchor>
    <xdr:from>
      <xdr:col>5</xdr:col>
      <xdr:colOff>161060</xdr:colOff>
      <xdr:row>16</xdr:row>
      <xdr:rowOff>221674</xdr:rowOff>
    </xdr:from>
    <xdr:to>
      <xdr:col>5</xdr:col>
      <xdr:colOff>403515</xdr:colOff>
      <xdr:row>16</xdr:row>
      <xdr:rowOff>446810</xdr:rowOff>
    </xdr:to>
    <xdr:sp macro="" textlink="">
      <xdr:nvSpPr>
        <xdr:cNvPr id="30" name="Star: 5 Points 29">
          <a:extLst>
            <a:ext uri="{FF2B5EF4-FFF2-40B4-BE49-F238E27FC236}">
              <a16:creationId xmlns:a16="http://schemas.microsoft.com/office/drawing/2014/main" id="{A679EC29-7B35-4701-90DF-8B0499786C30}"/>
            </a:ext>
          </a:extLst>
        </xdr:cNvPr>
        <xdr:cNvSpPr/>
      </xdr:nvSpPr>
      <xdr:spPr>
        <a:xfrm>
          <a:off x="21144635" y="4422199"/>
          <a:ext cx="242455" cy="225136"/>
        </a:xfrm>
        <a:prstGeom prst="star5">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oneCellAnchor>
    <xdr:from>
      <xdr:col>0</xdr:col>
      <xdr:colOff>320385</xdr:colOff>
      <xdr:row>1</xdr:row>
      <xdr:rowOff>31749</xdr:rowOff>
    </xdr:from>
    <xdr:ext cx="16378398" cy="1873251"/>
    <xdr:pic>
      <xdr:nvPicPr>
        <xdr:cNvPr id="31" name="Picture 30">
          <a:extLst>
            <a:ext uri="{FF2B5EF4-FFF2-40B4-BE49-F238E27FC236}">
              <a16:creationId xmlns:a16="http://schemas.microsoft.com/office/drawing/2014/main" id="{2542ABF3-B5FC-4056-B877-F892C0645A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385" y="222249"/>
          <a:ext cx="16378398" cy="1873251"/>
        </a:xfrm>
        <a:prstGeom prst="rect">
          <a:avLst/>
        </a:prstGeom>
      </xdr:spPr>
    </xdr:pic>
    <xdr:clientData/>
  </xdr:oneCellAnchor>
  <xdr:oneCellAnchor>
    <xdr:from>
      <xdr:col>4</xdr:col>
      <xdr:colOff>378753</xdr:colOff>
      <xdr:row>26</xdr:row>
      <xdr:rowOff>0</xdr:rowOff>
    </xdr:from>
    <xdr:ext cx="872547" cy="298800"/>
    <xdr:sp macro="" textlink="">
      <xdr:nvSpPr>
        <xdr:cNvPr id="32" name="TextBox 31">
          <a:extLst>
            <a:ext uri="{FF2B5EF4-FFF2-40B4-BE49-F238E27FC236}">
              <a16:creationId xmlns:a16="http://schemas.microsoft.com/office/drawing/2014/main" id="{34BA5957-BEF7-44B2-B742-A66915DCD261}"/>
            </a:ext>
          </a:extLst>
        </xdr:cNvPr>
        <xdr:cNvSpPr txBox="1"/>
      </xdr:nvSpPr>
      <xdr:spPr>
        <a:xfrm>
          <a:off x="18942978" y="26801302"/>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oneCellAnchor>
    <xdr:from>
      <xdr:col>5</xdr:col>
      <xdr:colOff>441840</xdr:colOff>
      <xdr:row>26</xdr:row>
      <xdr:rowOff>0</xdr:rowOff>
    </xdr:from>
    <xdr:ext cx="803169" cy="298800"/>
    <xdr:sp macro="" textlink="">
      <xdr:nvSpPr>
        <xdr:cNvPr id="33" name="TextBox 32">
          <a:extLst>
            <a:ext uri="{FF2B5EF4-FFF2-40B4-BE49-F238E27FC236}">
              <a16:creationId xmlns:a16="http://schemas.microsoft.com/office/drawing/2014/main" id="{E500B8BA-A98C-4B48-BD46-31A5D095C5FC}"/>
            </a:ext>
          </a:extLst>
        </xdr:cNvPr>
        <xdr:cNvSpPr txBox="1"/>
      </xdr:nvSpPr>
      <xdr:spPr>
        <a:xfrm>
          <a:off x="21425415" y="26791903"/>
          <a:ext cx="803169"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Monthly</a:t>
          </a:r>
        </a:p>
      </xdr:txBody>
    </xdr:sp>
    <xdr:clientData/>
  </xdr:oneCellAnchor>
  <xdr:oneCellAnchor>
    <xdr:from>
      <xdr:col>5</xdr:col>
      <xdr:colOff>370095</xdr:colOff>
      <xdr:row>26</xdr:row>
      <xdr:rowOff>0</xdr:rowOff>
    </xdr:from>
    <xdr:ext cx="872547" cy="298800"/>
    <xdr:sp macro="" textlink="">
      <xdr:nvSpPr>
        <xdr:cNvPr id="34" name="TextBox 33">
          <a:extLst>
            <a:ext uri="{FF2B5EF4-FFF2-40B4-BE49-F238E27FC236}">
              <a16:creationId xmlns:a16="http://schemas.microsoft.com/office/drawing/2014/main" id="{E3D18EDA-8470-4D64-8FB9-FAF4DF0E15A5}"/>
            </a:ext>
          </a:extLst>
        </xdr:cNvPr>
        <xdr:cNvSpPr txBox="1"/>
      </xdr:nvSpPr>
      <xdr:spPr>
        <a:xfrm>
          <a:off x="21353670" y="25649520"/>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oneCellAnchor>
    <xdr:from>
      <xdr:col>5</xdr:col>
      <xdr:colOff>326583</xdr:colOff>
      <xdr:row>26</xdr:row>
      <xdr:rowOff>0</xdr:rowOff>
    </xdr:from>
    <xdr:ext cx="912750" cy="298800"/>
    <xdr:sp macro="" textlink="">
      <xdr:nvSpPr>
        <xdr:cNvPr id="35" name="TextBox 34">
          <a:extLst>
            <a:ext uri="{FF2B5EF4-FFF2-40B4-BE49-F238E27FC236}">
              <a16:creationId xmlns:a16="http://schemas.microsoft.com/office/drawing/2014/main" id="{F2B06838-410A-4CB1-ADDE-75C869FE155D}"/>
            </a:ext>
          </a:extLst>
        </xdr:cNvPr>
        <xdr:cNvSpPr txBox="1"/>
      </xdr:nvSpPr>
      <xdr:spPr>
        <a:xfrm>
          <a:off x="21310158" y="32470113"/>
          <a:ext cx="912750"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Unlimited</a:t>
          </a:r>
        </a:p>
      </xdr:txBody>
    </xdr:sp>
    <xdr:clientData/>
  </xdr:oneCellAnchor>
  <xdr:oneCellAnchor>
    <xdr:from>
      <xdr:col>5</xdr:col>
      <xdr:colOff>356487</xdr:colOff>
      <xdr:row>26</xdr:row>
      <xdr:rowOff>0</xdr:rowOff>
    </xdr:from>
    <xdr:ext cx="872547" cy="298800"/>
    <xdr:sp macro="" textlink="">
      <xdr:nvSpPr>
        <xdr:cNvPr id="36" name="TextBox 35">
          <a:extLst>
            <a:ext uri="{FF2B5EF4-FFF2-40B4-BE49-F238E27FC236}">
              <a16:creationId xmlns:a16="http://schemas.microsoft.com/office/drawing/2014/main" id="{C291F602-21A8-4773-815A-84A477959837}"/>
            </a:ext>
          </a:extLst>
        </xdr:cNvPr>
        <xdr:cNvSpPr txBox="1"/>
      </xdr:nvSpPr>
      <xdr:spPr>
        <a:xfrm>
          <a:off x="21340062" y="29088665"/>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oneCellAnchor>
    <xdr:from>
      <xdr:col>3</xdr:col>
      <xdr:colOff>378753</xdr:colOff>
      <xdr:row>26</xdr:row>
      <xdr:rowOff>0</xdr:rowOff>
    </xdr:from>
    <xdr:ext cx="872547" cy="298800"/>
    <xdr:sp macro="" textlink="">
      <xdr:nvSpPr>
        <xdr:cNvPr id="37" name="TextBox 36">
          <a:extLst>
            <a:ext uri="{FF2B5EF4-FFF2-40B4-BE49-F238E27FC236}">
              <a16:creationId xmlns:a16="http://schemas.microsoft.com/office/drawing/2014/main" id="{66CF3414-AFF3-40C3-9A82-F4E53F850913}"/>
            </a:ext>
          </a:extLst>
        </xdr:cNvPr>
        <xdr:cNvSpPr txBox="1"/>
      </xdr:nvSpPr>
      <xdr:spPr>
        <a:xfrm>
          <a:off x="16523628" y="26801302"/>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oneCellAnchor>
    <xdr:from>
      <xdr:col>4</xdr:col>
      <xdr:colOff>370095</xdr:colOff>
      <xdr:row>26</xdr:row>
      <xdr:rowOff>0</xdr:rowOff>
    </xdr:from>
    <xdr:ext cx="872547" cy="298800"/>
    <xdr:sp macro="" textlink="">
      <xdr:nvSpPr>
        <xdr:cNvPr id="38" name="TextBox 37">
          <a:extLst>
            <a:ext uri="{FF2B5EF4-FFF2-40B4-BE49-F238E27FC236}">
              <a16:creationId xmlns:a16="http://schemas.microsoft.com/office/drawing/2014/main" id="{95B223D7-66EF-4DE4-B704-97C68862C74E}"/>
            </a:ext>
          </a:extLst>
        </xdr:cNvPr>
        <xdr:cNvSpPr txBox="1"/>
      </xdr:nvSpPr>
      <xdr:spPr>
        <a:xfrm>
          <a:off x="18934320" y="25649520"/>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oneCellAnchor>
    <xdr:from>
      <xdr:col>3</xdr:col>
      <xdr:colOff>370095</xdr:colOff>
      <xdr:row>26</xdr:row>
      <xdr:rowOff>0</xdr:rowOff>
    </xdr:from>
    <xdr:ext cx="872547" cy="298800"/>
    <xdr:sp macro="" textlink="">
      <xdr:nvSpPr>
        <xdr:cNvPr id="39" name="TextBox 38">
          <a:extLst>
            <a:ext uri="{FF2B5EF4-FFF2-40B4-BE49-F238E27FC236}">
              <a16:creationId xmlns:a16="http://schemas.microsoft.com/office/drawing/2014/main" id="{7CFA281A-A913-45D9-A595-34A4C9528785}"/>
            </a:ext>
          </a:extLst>
        </xdr:cNvPr>
        <xdr:cNvSpPr txBox="1"/>
      </xdr:nvSpPr>
      <xdr:spPr>
        <a:xfrm>
          <a:off x="16514970" y="25649520"/>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oneCellAnchor>
    <xdr:from>
      <xdr:col>4</xdr:col>
      <xdr:colOff>378753</xdr:colOff>
      <xdr:row>26</xdr:row>
      <xdr:rowOff>0</xdr:rowOff>
    </xdr:from>
    <xdr:ext cx="872547" cy="298800"/>
    <xdr:sp macro="" textlink="">
      <xdr:nvSpPr>
        <xdr:cNvPr id="41" name="TextBox 40">
          <a:extLst>
            <a:ext uri="{FF2B5EF4-FFF2-40B4-BE49-F238E27FC236}">
              <a16:creationId xmlns:a16="http://schemas.microsoft.com/office/drawing/2014/main" id="{DE474A66-F926-4EEE-B32A-89C90AC90BF8}"/>
            </a:ext>
          </a:extLst>
        </xdr:cNvPr>
        <xdr:cNvSpPr txBox="1"/>
      </xdr:nvSpPr>
      <xdr:spPr>
        <a:xfrm>
          <a:off x="18942978" y="27953827"/>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oneCellAnchor>
    <xdr:from>
      <xdr:col>5</xdr:col>
      <xdr:colOff>441840</xdr:colOff>
      <xdr:row>26</xdr:row>
      <xdr:rowOff>0</xdr:rowOff>
    </xdr:from>
    <xdr:ext cx="803169" cy="298800"/>
    <xdr:sp macro="" textlink="">
      <xdr:nvSpPr>
        <xdr:cNvPr id="42" name="TextBox 41">
          <a:extLst>
            <a:ext uri="{FF2B5EF4-FFF2-40B4-BE49-F238E27FC236}">
              <a16:creationId xmlns:a16="http://schemas.microsoft.com/office/drawing/2014/main" id="{353C3C0C-9521-4D43-BA0E-4944329FAAE4}"/>
            </a:ext>
          </a:extLst>
        </xdr:cNvPr>
        <xdr:cNvSpPr txBox="1"/>
      </xdr:nvSpPr>
      <xdr:spPr>
        <a:xfrm>
          <a:off x="21425415" y="27944428"/>
          <a:ext cx="803169"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Monthly</a:t>
          </a:r>
        </a:p>
      </xdr:txBody>
    </xdr:sp>
    <xdr:clientData/>
  </xdr:oneCellAnchor>
  <xdr:oneCellAnchor>
    <xdr:from>
      <xdr:col>3</xdr:col>
      <xdr:colOff>378753</xdr:colOff>
      <xdr:row>26</xdr:row>
      <xdr:rowOff>0</xdr:rowOff>
    </xdr:from>
    <xdr:ext cx="872547" cy="298800"/>
    <xdr:sp macro="" textlink="">
      <xdr:nvSpPr>
        <xdr:cNvPr id="43" name="TextBox 42">
          <a:extLst>
            <a:ext uri="{FF2B5EF4-FFF2-40B4-BE49-F238E27FC236}">
              <a16:creationId xmlns:a16="http://schemas.microsoft.com/office/drawing/2014/main" id="{D021A06F-6C7C-4D34-AAC7-8E190913C3AD}"/>
            </a:ext>
          </a:extLst>
        </xdr:cNvPr>
        <xdr:cNvSpPr txBox="1"/>
      </xdr:nvSpPr>
      <xdr:spPr>
        <a:xfrm>
          <a:off x="16523628" y="27953827"/>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oneCellAnchor>
    <xdr:from>
      <xdr:col>4</xdr:col>
      <xdr:colOff>378753</xdr:colOff>
      <xdr:row>26</xdr:row>
      <xdr:rowOff>0</xdr:rowOff>
    </xdr:from>
    <xdr:ext cx="872547" cy="298800"/>
    <xdr:sp macro="" textlink="">
      <xdr:nvSpPr>
        <xdr:cNvPr id="45" name="TextBox 44">
          <a:extLst>
            <a:ext uri="{FF2B5EF4-FFF2-40B4-BE49-F238E27FC236}">
              <a16:creationId xmlns:a16="http://schemas.microsoft.com/office/drawing/2014/main" id="{0C94F8B2-3478-46B0-ADD4-FA1AEF1A155A}"/>
            </a:ext>
          </a:extLst>
        </xdr:cNvPr>
        <xdr:cNvSpPr txBox="1"/>
      </xdr:nvSpPr>
      <xdr:spPr>
        <a:xfrm>
          <a:off x="18942978" y="27382327"/>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oneCellAnchor>
    <xdr:from>
      <xdr:col>5</xdr:col>
      <xdr:colOff>441840</xdr:colOff>
      <xdr:row>26</xdr:row>
      <xdr:rowOff>0</xdr:rowOff>
    </xdr:from>
    <xdr:ext cx="803169" cy="298800"/>
    <xdr:sp macro="" textlink="">
      <xdr:nvSpPr>
        <xdr:cNvPr id="46" name="TextBox 45">
          <a:extLst>
            <a:ext uri="{FF2B5EF4-FFF2-40B4-BE49-F238E27FC236}">
              <a16:creationId xmlns:a16="http://schemas.microsoft.com/office/drawing/2014/main" id="{3E7EF9E1-E423-4CA9-A2CD-DDFBBE0F763C}"/>
            </a:ext>
          </a:extLst>
        </xdr:cNvPr>
        <xdr:cNvSpPr txBox="1"/>
      </xdr:nvSpPr>
      <xdr:spPr>
        <a:xfrm>
          <a:off x="21425415" y="27372928"/>
          <a:ext cx="803169"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Monthly</a:t>
          </a:r>
        </a:p>
      </xdr:txBody>
    </xdr:sp>
    <xdr:clientData/>
  </xdr:oneCellAnchor>
  <xdr:oneCellAnchor>
    <xdr:from>
      <xdr:col>3</xdr:col>
      <xdr:colOff>378753</xdr:colOff>
      <xdr:row>26</xdr:row>
      <xdr:rowOff>0</xdr:rowOff>
    </xdr:from>
    <xdr:ext cx="872547" cy="298800"/>
    <xdr:sp macro="" textlink="">
      <xdr:nvSpPr>
        <xdr:cNvPr id="47" name="TextBox 46">
          <a:extLst>
            <a:ext uri="{FF2B5EF4-FFF2-40B4-BE49-F238E27FC236}">
              <a16:creationId xmlns:a16="http://schemas.microsoft.com/office/drawing/2014/main" id="{9759D270-66D3-4BE2-B855-334F1F06076E}"/>
            </a:ext>
          </a:extLst>
        </xdr:cNvPr>
        <xdr:cNvSpPr txBox="1"/>
      </xdr:nvSpPr>
      <xdr:spPr>
        <a:xfrm>
          <a:off x="16523628" y="27382327"/>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oneCellAnchor>
    <xdr:from>
      <xdr:col>4</xdr:col>
      <xdr:colOff>378753</xdr:colOff>
      <xdr:row>26</xdr:row>
      <xdr:rowOff>0</xdr:rowOff>
    </xdr:from>
    <xdr:ext cx="872547" cy="298800"/>
    <xdr:sp macro="" textlink="">
      <xdr:nvSpPr>
        <xdr:cNvPr id="49" name="TextBox 48">
          <a:extLst>
            <a:ext uri="{FF2B5EF4-FFF2-40B4-BE49-F238E27FC236}">
              <a16:creationId xmlns:a16="http://schemas.microsoft.com/office/drawing/2014/main" id="{B17B020A-B773-4741-9EEF-DCB467FD335C}"/>
            </a:ext>
          </a:extLst>
        </xdr:cNvPr>
        <xdr:cNvSpPr txBox="1"/>
      </xdr:nvSpPr>
      <xdr:spPr>
        <a:xfrm>
          <a:off x="18942978" y="28525327"/>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oneCellAnchor>
    <xdr:from>
      <xdr:col>5</xdr:col>
      <xdr:colOff>441840</xdr:colOff>
      <xdr:row>26</xdr:row>
      <xdr:rowOff>0</xdr:rowOff>
    </xdr:from>
    <xdr:ext cx="803169" cy="298800"/>
    <xdr:sp macro="" textlink="">
      <xdr:nvSpPr>
        <xdr:cNvPr id="50" name="TextBox 49">
          <a:extLst>
            <a:ext uri="{FF2B5EF4-FFF2-40B4-BE49-F238E27FC236}">
              <a16:creationId xmlns:a16="http://schemas.microsoft.com/office/drawing/2014/main" id="{C38DB4BB-0B6A-469A-A1BA-44D5CD9F5AFA}"/>
            </a:ext>
          </a:extLst>
        </xdr:cNvPr>
        <xdr:cNvSpPr txBox="1"/>
      </xdr:nvSpPr>
      <xdr:spPr>
        <a:xfrm>
          <a:off x="21425415" y="28515928"/>
          <a:ext cx="803169"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Monthly</a:t>
          </a:r>
        </a:p>
      </xdr:txBody>
    </xdr:sp>
    <xdr:clientData/>
  </xdr:oneCellAnchor>
  <xdr:oneCellAnchor>
    <xdr:from>
      <xdr:col>3</xdr:col>
      <xdr:colOff>378753</xdr:colOff>
      <xdr:row>26</xdr:row>
      <xdr:rowOff>0</xdr:rowOff>
    </xdr:from>
    <xdr:ext cx="872547" cy="298800"/>
    <xdr:sp macro="" textlink="">
      <xdr:nvSpPr>
        <xdr:cNvPr id="51" name="TextBox 50">
          <a:extLst>
            <a:ext uri="{FF2B5EF4-FFF2-40B4-BE49-F238E27FC236}">
              <a16:creationId xmlns:a16="http://schemas.microsoft.com/office/drawing/2014/main" id="{1DBD926D-8BC7-4798-882F-12DB3BAB2EB5}"/>
            </a:ext>
          </a:extLst>
        </xdr:cNvPr>
        <xdr:cNvSpPr txBox="1"/>
      </xdr:nvSpPr>
      <xdr:spPr>
        <a:xfrm>
          <a:off x="16523628" y="28525327"/>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oneCellAnchor>
    <xdr:from>
      <xdr:col>4</xdr:col>
      <xdr:colOff>378753</xdr:colOff>
      <xdr:row>26</xdr:row>
      <xdr:rowOff>0</xdr:rowOff>
    </xdr:from>
    <xdr:ext cx="872547" cy="298800"/>
    <xdr:sp macro="" textlink="">
      <xdr:nvSpPr>
        <xdr:cNvPr id="53" name="TextBox 52">
          <a:extLst>
            <a:ext uri="{FF2B5EF4-FFF2-40B4-BE49-F238E27FC236}">
              <a16:creationId xmlns:a16="http://schemas.microsoft.com/office/drawing/2014/main" id="{091D8CEF-F000-4A53-B873-71CA40AE787D}"/>
            </a:ext>
          </a:extLst>
        </xdr:cNvPr>
        <xdr:cNvSpPr txBox="1"/>
      </xdr:nvSpPr>
      <xdr:spPr>
        <a:xfrm>
          <a:off x="18942978" y="29096827"/>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oneCellAnchor>
    <xdr:from>
      <xdr:col>3</xdr:col>
      <xdr:colOff>378753</xdr:colOff>
      <xdr:row>26</xdr:row>
      <xdr:rowOff>0</xdr:rowOff>
    </xdr:from>
    <xdr:ext cx="872547" cy="298800"/>
    <xdr:sp macro="" textlink="">
      <xdr:nvSpPr>
        <xdr:cNvPr id="54" name="TextBox 53">
          <a:extLst>
            <a:ext uri="{FF2B5EF4-FFF2-40B4-BE49-F238E27FC236}">
              <a16:creationId xmlns:a16="http://schemas.microsoft.com/office/drawing/2014/main" id="{9923914F-297C-4987-B809-BF165D930019}"/>
            </a:ext>
          </a:extLst>
        </xdr:cNvPr>
        <xdr:cNvSpPr txBox="1"/>
      </xdr:nvSpPr>
      <xdr:spPr>
        <a:xfrm>
          <a:off x="16523628" y="29096827"/>
          <a:ext cx="87254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Quarterly</a:t>
          </a:r>
        </a:p>
      </xdr:txBody>
    </xdr:sp>
    <xdr:clientData/>
  </xdr:oneCellAnchor>
  <xdr:oneCellAnchor>
    <xdr:from>
      <xdr:col>4</xdr:col>
      <xdr:colOff>288223</xdr:colOff>
      <xdr:row>26</xdr:row>
      <xdr:rowOff>0</xdr:rowOff>
    </xdr:from>
    <xdr:ext cx="942246" cy="298800"/>
    <xdr:sp macro="" textlink="">
      <xdr:nvSpPr>
        <xdr:cNvPr id="56" name="TextBox 55">
          <a:extLst>
            <a:ext uri="{FF2B5EF4-FFF2-40B4-BE49-F238E27FC236}">
              <a16:creationId xmlns:a16="http://schemas.microsoft.com/office/drawing/2014/main" id="{12E4DFB2-F717-427E-94AB-49B79FD55170}"/>
            </a:ext>
          </a:extLst>
        </xdr:cNvPr>
        <xdr:cNvSpPr txBox="1"/>
      </xdr:nvSpPr>
      <xdr:spPr>
        <a:xfrm>
          <a:off x="18852448" y="32442899"/>
          <a:ext cx="94224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1 per Year</a:t>
          </a:r>
        </a:p>
      </xdr:txBody>
    </xdr:sp>
    <xdr:clientData/>
  </xdr:oneCellAnchor>
  <xdr:oneCellAnchor>
    <xdr:from>
      <xdr:col>3</xdr:col>
      <xdr:colOff>288223</xdr:colOff>
      <xdr:row>26</xdr:row>
      <xdr:rowOff>0</xdr:rowOff>
    </xdr:from>
    <xdr:ext cx="942246" cy="298800"/>
    <xdr:sp macro="" textlink="">
      <xdr:nvSpPr>
        <xdr:cNvPr id="57" name="TextBox 56">
          <a:extLst>
            <a:ext uri="{FF2B5EF4-FFF2-40B4-BE49-F238E27FC236}">
              <a16:creationId xmlns:a16="http://schemas.microsoft.com/office/drawing/2014/main" id="{F31BD326-98F6-4875-9672-491644179EB8}"/>
            </a:ext>
          </a:extLst>
        </xdr:cNvPr>
        <xdr:cNvSpPr txBox="1"/>
      </xdr:nvSpPr>
      <xdr:spPr>
        <a:xfrm>
          <a:off x="16433098" y="32442899"/>
          <a:ext cx="94224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a:solidFill>
                <a:srgbClr val="00B050"/>
              </a:solidFill>
              <a:latin typeface="Times New Roman" pitchFamily="18" charset="0"/>
              <a:cs typeface="Times New Roman" pitchFamily="18" charset="0"/>
            </a:rPr>
            <a:t>1 per Year</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20Liu%20Accounting/Dropbox%20(K%20Liu%20Accounting)/K%20Liu%20Accounting%20MANAGEMENT/_CLIENT%20ENGAGEMENT%20&amp;%20QUOTE/2_Business%20Partnering%20Accounting%20Solutions%20Packages%20&amp;%20Quo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List"/>
      <sheetName val="Pricing Strategy Assessment"/>
      <sheetName val="Summary"/>
      <sheetName val="Value Pricing 2021"/>
      <sheetName val="Value Packaging"/>
      <sheetName val="Package Summary"/>
      <sheetName val="Website Pkg Image"/>
      <sheetName val="2019 TSheet Analysis"/>
      <sheetName val="2020 Contracts"/>
      <sheetName val="H.H.C."/>
      <sheetName val="KM Collectible"/>
      <sheetName val="McCallum Photo 2019"/>
      <sheetName val="Happy Lemon 2019"/>
      <sheetName val="Yojet Ltd. 2019"/>
      <sheetName val="Ezekiel Ramadan"/>
      <sheetName val="OLEKSANDR KOVALCHUK"/>
      <sheetName val="Petro Tech"/>
      <sheetName val="Ryan Auto Tire"/>
      <sheetName val="Raptor Roofing"/>
      <sheetName val="Rampal Consulting Inc."/>
      <sheetName val="Snap Fitness"/>
      <sheetName val="Aboriginal Design"/>
      <sheetName val="Golden Boy"/>
      <sheetName val="Sanjay Kaushal"/>
      <sheetName val="Mr. MB 2019"/>
      <sheetName val="Hill Advisory 2019"/>
      <sheetName val="2018 TSheet Analysis"/>
      <sheetName val="Prohibition 2018"/>
      <sheetName val="Monarch 2018"/>
      <sheetName val="Dakota 2018"/>
      <sheetName val="Yojet Ltd. 2018"/>
      <sheetName val="Mr. MB 2018"/>
      <sheetName val="Hill Advisory 2018"/>
      <sheetName val="Taramike 2018"/>
      <sheetName val="Allard Investments"/>
      <sheetName val="Lorette Wpg Square SAGE"/>
      <sheetName val="Ultimate Music"/>
      <sheetName val="Hill Advisory"/>
      <sheetName val="RC Walk-In Chiro"/>
      <sheetName val="GELI (Doc Drop)"/>
      <sheetName val="Arib"/>
      <sheetName val="Sundanese Assoc"/>
      <sheetName val="702566299 MB Ltd."/>
      <sheetName val="All Power Electric Inc."/>
      <sheetName val="Yojet Ltd."/>
      <sheetName val="Mr. MB"/>
      <sheetName val="Taramike"/>
      <sheetName val="Summit Elevators Ltd (Doc Drop)"/>
      <sheetName val="Rommel (Doc Drop)"/>
      <sheetName val="Phoenix Wellness Centre Inc."/>
    </sheetNames>
    <sheetDataSet>
      <sheetData sheetId="0"/>
      <sheetData sheetId="1"/>
      <sheetData sheetId="2"/>
      <sheetData sheetId="3">
        <row r="1">
          <cell r="K1">
            <v>1.1200000000000001</v>
          </cell>
        </row>
        <row r="10">
          <cell r="K10">
            <v>1.1200000000000001</v>
          </cell>
        </row>
        <row r="12">
          <cell r="I12">
            <v>600</v>
          </cell>
        </row>
        <row r="14">
          <cell r="I14">
            <v>300</v>
          </cell>
        </row>
        <row r="18">
          <cell r="I18">
            <v>660</v>
          </cell>
        </row>
        <row r="22">
          <cell r="I22">
            <v>120</v>
          </cell>
        </row>
        <row r="25">
          <cell r="H25">
            <v>990</v>
          </cell>
        </row>
        <row r="27">
          <cell r="H27">
            <v>990</v>
          </cell>
          <cell r="I27">
            <v>495</v>
          </cell>
        </row>
        <row r="29">
          <cell r="I29">
            <v>100</v>
          </cell>
        </row>
        <row r="30">
          <cell r="I30">
            <v>50</v>
          </cell>
        </row>
        <row r="33">
          <cell r="G33">
            <v>440</v>
          </cell>
          <cell r="H33">
            <v>1320</v>
          </cell>
        </row>
        <row r="37">
          <cell r="H37">
            <v>660</v>
          </cell>
        </row>
        <row r="41">
          <cell r="F41">
            <v>0</v>
          </cell>
          <cell r="G41">
            <v>0</v>
          </cell>
          <cell r="H41">
            <v>1920</v>
          </cell>
        </row>
        <row r="44">
          <cell r="G44">
            <v>600</v>
          </cell>
          <cell r="H44">
            <v>1800</v>
          </cell>
        </row>
        <row r="50">
          <cell r="G50">
            <v>225</v>
          </cell>
          <cell r="H50">
            <v>450</v>
          </cell>
        </row>
        <row r="55">
          <cell r="I55">
            <v>150</v>
          </cell>
        </row>
        <row r="68">
          <cell r="C68">
            <v>360</v>
          </cell>
          <cell r="D68">
            <v>640</v>
          </cell>
          <cell r="E68">
            <v>1030</v>
          </cell>
        </row>
        <row r="69">
          <cell r="D69">
            <v>500</v>
          </cell>
          <cell r="E69">
            <v>500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F9EFD-7D81-429E-9A95-37B2B7C93EAB}">
  <sheetPr codeName="Sheet5">
    <tabColor theme="8"/>
  </sheetPr>
  <dimension ref="F1:Y110"/>
  <sheetViews>
    <sheetView view="pageBreakPreview" topLeftCell="E1" zoomScale="60" zoomScaleNormal="55" workbookViewId="0">
      <selection activeCell="G69" sqref="G69"/>
    </sheetView>
  </sheetViews>
  <sheetFormatPr defaultRowHeight="15" x14ac:dyDescent="0.25"/>
  <cols>
    <col min="1" max="5" width="3.7109375" style="50" customWidth="1"/>
    <col min="6" max="6" width="9.140625" style="188"/>
    <col min="7" max="7" width="145" style="189" customWidth="1"/>
    <col min="8" max="8" width="10.140625" style="189" bestFit="1" customWidth="1"/>
    <col min="9" max="9" width="130.42578125" style="190" customWidth="1"/>
    <col min="10" max="10" width="13.28515625" style="190" customWidth="1"/>
    <col min="11" max="11" width="10.42578125" style="89" customWidth="1"/>
    <col min="12" max="14" width="10.42578125" style="54" customWidth="1"/>
    <col min="15" max="16" width="12.28515625" style="54" customWidth="1"/>
    <col min="17" max="17" width="30.85546875" style="254" customWidth="1"/>
    <col min="18" max="18" width="16.85546875" style="56" customWidth="1"/>
    <col min="19" max="19" width="17.85546875" style="56" customWidth="1"/>
    <col min="20" max="20" width="15.7109375" style="50" customWidth="1"/>
    <col min="21" max="21" width="11.5703125" style="50" customWidth="1"/>
    <col min="22" max="22" width="16.28515625" style="50" customWidth="1"/>
    <col min="23" max="68" width="9.140625" style="50" customWidth="1"/>
    <col min="69" max="16384" width="9.140625" style="50"/>
  </cols>
  <sheetData>
    <row r="1" spans="6:19" ht="15.75" thickTop="1" x14ac:dyDescent="0.25">
      <c r="F1" s="110"/>
      <c r="G1" s="111"/>
      <c r="H1" s="111"/>
      <c r="I1" s="112"/>
      <c r="J1" s="112"/>
      <c r="K1" s="88"/>
    </row>
    <row r="2" spans="6:19" x14ac:dyDescent="0.25">
      <c r="F2" s="110"/>
      <c r="G2" s="111"/>
      <c r="H2" s="111"/>
      <c r="I2" s="112"/>
      <c r="J2" s="112"/>
    </row>
    <row r="3" spans="6:19" x14ac:dyDescent="0.25">
      <c r="F3" s="110"/>
      <c r="G3" s="111"/>
      <c r="H3" s="111"/>
      <c r="I3" s="112"/>
      <c r="J3" s="112"/>
    </row>
    <row r="4" spans="6:19" x14ac:dyDescent="0.25">
      <c r="F4" s="110"/>
      <c r="G4" s="111"/>
      <c r="H4" s="111"/>
      <c r="I4" s="112"/>
      <c r="J4" s="112"/>
    </row>
    <row r="5" spans="6:19" x14ac:dyDescent="0.25">
      <c r="F5" s="110"/>
      <c r="G5" s="111"/>
      <c r="H5" s="111"/>
      <c r="I5" s="112"/>
      <c r="J5" s="112"/>
    </row>
    <row r="6" spans="6:19" x14ac:dyDescent="0.25">
      <c r="F6" s="110"/>
      <c r="G6" s="111"/>
      <c r="H6" s="111"/>
      <c r="I6" s="112"/>
      <c r="J6" s="112"/>
    </row>
    <row r="7" spans="6:19" x14ac:dyDescent="0.25">
      <c r="F7" s="110"/>
      <c r="G7" s="111"/>
      <c r="H7" s="111"/>
      <c r="I7" s="112"/>
      <c r="J7" s="112"/>
    </row>
    <row r="8" spans="6:19" x14ac:dyDescent="0.25">
      <c r="F8" s="110"/>
      <c r="G8" s="111"/>
      <c r="H8" s="111"/>
      <c r="I8" s="112"/>
      <c r="J8" s="112"/>
    </row>
    <row r="9" spans="6:19" x14ac:dyDescent="0.25">
      <c r="F9" s="110"/>
      <c r="G9" s="111"/>
      <c r="H9" s="111"/>
      <c r="I9" s="112"/>
      <c r="J9" s="112"/>
    </row>
    <row r="10" spans="6:19" ht="30" x14ac:dyDescent="0.4">
      <c r="F10" s="110"/>
      <c r="G10" s="445" t="s">
        <v>123</v>
      </c>
      <c r="H10" s="445"/>
      <c r="I10" s="445"/>
      <c r="J10" s="113"/>
      <c r="K10" s="90"/>
      <c r="L10" s="57"/>
      <c r="M10" s="57"/>
      <c r="N10" s="57"/>
      <c r="O10" s="57"/>
      <c r="P10" s="57"/>
      <c r="R10" s="56" t="s">
        <v>116</v>
      </c>
      <c r="S10" s="56" t="s">
        <v>110</v>
      </c>
    </row>
    <row r="11" spans="6:19" ht="30" x14ac:dyDescent="0.4">
      <c r="F11" s="110"/>
      <c r="G11" s="113"/>
      <c r="H11" s="113"/>
      <c r="I11" s="113"/>
      <c r="J11" s="113"/>
      <c r="K11" s="90"/>
      <c r="L11" s="57"/>
      <c r="M11" s="57"/>
      <c r="N11" s="57"/>
      <c r="O11" s="57"/>
      <c r="P11" s="57"/>
    </row>
    <row r="12" spans="6:19" ht="25.5" x14ac:dyDescent="0.35">
      <c r="F12" s="110"/>
      <c r="G12" s="114"/>
      <c r="H12" s="114"/>
      <c r="I12" s="149" t="s">
        <v>91</v>
      </c>
      <c r="J12" s="115"/>
      <c r="K12" s="91"/>
      <c r="L12" s="59"/>
      <c r="M12" s="59"/>
      <c r="N12" s="59"/>
      <c r="O12" s="59"/>
      <c r="P12" s="59"/>
      <c r="Q12" s="58" t="s">
        <v>53</v>
      </c>
      <c r="R12" s="56">
        <f>'Value Pricing Calculation Table'!B3*12</f>
        <v>7680</v>
      </c>
    </row>
    <row r="13" spans="6:19" ht="25.5" x14ac:dyDescent="0.35">
      <c r="F13" s="110"/>
      <c r="G13" s="116"/>
      <c r="H13" s="117"/>
      <c r="I13" s="146" t="s">
        <v>150</v>
      </c>
      <c r="J13" s="118"/>
      <c r="K13" s="92"/>
      <c r="L13" s="60"/>
      <c r="M13" s="60"/>
      <c r="N13" s="60"/>
      <c r="O13" s="60"/>
      <c r="P13" s="60"/>
      <c r="Q13" s="58" t="s">
        <v>54</v>
      </c>
      <c r="R13" s="56">
        <f>'Value Pricing Calculation Table'!B4*12</f>
        <v>12360</v>
      </c>
    </row>
    <row r="14" spans="6:19" ht="25.5" x14ac:dyDescent="0.35">
      <c r="F14" s="110"/>
      <c r="G14" s="119"/>
      <c r="H14" s="117"/>
      <c r="I14" s="146" t="s">
        <v>131</v>
      </c>
      <c r="J14" s="120"/>
      <c r="K14" s="93"/>
      <c r="L14" s="61"/>
      <c r="M14" s="61"/>
      <c r="N14" s="61"/>
      <c r="O14" s="61"/>
      <c r="P14" s="61"/>
    </row>
    <row r="15" spans="6:19" ht="25.5" x14ac:dyDescent="0.35">
      <c r="F15" s="110"/>
      <c r="G15" s="121"/>
      <c r="H15" s="121"/>
      <c r="I15" s="150" t="s">
        <v>92</v>
      </c>
      <c r="J15" s="122"/>
      <c r="K15" s="94"/>
      <c r="L15" s="62"/>
      <c r="M15" s="62"/>
      <c r="N15" s="62"/>
      <c r="O15" s="62"/>
      <c r="P15" s="62"/>
    </row>
    <row r="16" spans="6:19" ht="25.5" x14ac:dyDescent="0.35">
      <c r="F16" s="110"/>
      <c r="G16" s="121"/>
      <c r="H16" s="121"/>
      <c r="I16" s="151">
        <v>2021</v>
      </c>
      <c r="J16" s="123"/>
      <c r="K16" s="95"/>
      <c r="L16" s="63"/>
      <c r="M16" s="63"/>
      <c r="N16" s="63"/>
      <c r="O16" s="63"/>
      <c r="P16" s="63"/>
    </row>
    <row r="17" spans="6:20" ht="18.75" x14ac:dyDescent="0.3">
      <c r="F17" s="110"/>
      <c r="G17" s="152"/>
      <c r="H17" s="152"/>
      <c r="I17" s="153"/>
      <c r="J17" s="123"/>
      <c r="K17" s="95"/>
      <c r="L17" s="63"/>
      <c r="M17" s="63"/>
      <c r="N17" s="63"/>
      <c r="O17" s="63"/>
      <c r="P17" s="63"/>
      <c r="Q17" s="64">
        <f>Q23-SUM($Q$60:$Q$67)</f>
        <v>6129</v>
      </c>
      <c r="R17" s="64" t="s">
        <v>113</v>
      </c>
    </row>
    <row r="18" spans="6:20" ht="51" customHeight="1" thickBot="1" x14ac:dyDescent="0.3">
      <c r="F18" s="110"/>
      <c r="G18" s="446" t="s">
        <v>109</v>
      </c>
      <c r="H18" s="447"/>
      <c r="I18" s="154" t="s">
        <v>99</v>
      </c>
      <c r="J18" s="124"/>
      <c r="K18" s="96"/>
      <c r="L18" s="65"/>
      <c r="M18" s="65"/>
      <c r="N18" s="65"/>
      <c r="O18" s="65"/>
      <c r="P18" s="65"/>
      <c r="Q18" s="64">
        <f>'[1]Value Pricing 2021'!$K$10</f>
        <v>1.1200000000000001</v>
      </c>
      <c r="R18" s="64" t="s">
        <v>112</v>
      </c>
    </row>
    <row r="19" spans="6:20" ht="27" thickTop="1" thickBot="1" x14ac:dyDescent="0.3">
      <c r="F19" s="110"/>
      <c r="G19" s="155" t="s">
        <v>121</v>
      </c>
      <c r="H19" s="155"/>
      <c r="I19" s="156"/>
      <c r="J19" s="125"/>
      <c r="K19" s="97"/>
      <c r="L19" s="52"/>
      <c r="M19" s="52"/>
      <c r="N19" s="52"/>
      <c r="O19" s="52"/>
      <c r="P19" s="52"/>
      <c r="Q19" s="255">
        <v>0</v>
      </c>
      <c r="R19" s="70">
        <v>0</v>
      </c>
      <c r="S19" s="70">
        <v>0</v>
      </c>
    </row>
    <row r="20" spans="6:20" ht="144.75" customHeight="1" thickTop="1" x14ac:dyDescent="0.25">
      <c r="F20" s="110"/>
      <c r="G20" s="448" t="s">
        <v>238</v>
      </c>
      <c r="H20" s="157"/>
      <c r="I20" s="158" t="s">
        <v>239</v>
      </c>
      <c r="J20" s="127"/>
      <c r="K20" s="99"/>
      <c r="L20" s="68"/>
      <c r="M20" s="68"/>
      <c r="N20" s="68"/>
      <c r="O20" s="68"/>
      <c r="P20" s="68"/>
      <c r="Q20" s="255">
        <f>IFERROR($I20*VLOOKUP($G20,'Value Pricing Calculation Table'!$L$51:$M$57,2),0)</f>
        <v>0</v>
      </c>
      <c r="R20" s="69">
        <f>IFERROR($I20*VLOOKUP($G20,'Value Pricing Calculation Table'!$L$51:$M$57,2),0)</f>
        <v>0</v>
      </c>
      <c r="S20" s="69">
        <f>IFERROR($I20*VLOOKUP($G20,'Value Pricing Calculation Table'!$L$51:$M$57,2),0)</f>
        <v>0</v>
      </c>
    </row>
    <row r="21" spans="6:20" ht="249.75" customHeight="1" thickBot="1" x14ac:dyDescent="0.3">
      <c r="F21" s="110"/>
      <c r="G21" s="449"/>
      <c r="H21" s="159"/>
      <c r="I21" s="160" t="s">
        <v>240</v>
      </c>
      <c r="J21" s="138"/>
      <c r="K21" s="106"/>
      <c r="L21" s="84"/>
      <c r="M21" s="84"/>
      <c r="N21" s="84"/>
      <c r="O21" s="84"/>
      <c r="P21" s="84"/>
      <c r="Q21" s="213"/>
    </row>
    <row r="22" spans="6:20" s="148" customFormat="1" ht="24.75" thickTop="1" x14ac:dyDescent="0.25">
      <c r="F22" s="161"/>
      <c r="G22" s="162"/>
      <c r="H22" s="163"/>
      <c r="I22" s="164"/>
      <c r="J22" s="138"/>
      <c r="K22" s="106"/>
      <c r="L22" s="84"/>
      <c r="M22" s="84"/>
      <c r="N22" s="84"/>
      <c r="O22" s="84"/>
      <c r="P22" s="84"/>
      <c r="Q22" s="256"/>
      <c r="R22" s="147"/>
      <c r="S22" s="147"/>
    </row>
    <row r="23" spans="6:20" ht="26.25" thickBot="1" x14ac:dyDescent="0.3">
      <c r="F23" s="110"/>
      <c r="G23" s="165" t="s">
        <v>7</v>
      </c>
      <c r="H23" s="165"/>
      <c r="I23" s="166"/>
      <c r="J23" s="125"/>
      <c r="K23" s="97"/>
      <c r="L23" s="52"/>
      <c r="M23" s="52"/>
      <c r="N23" s="52"/>
      <c r="O23" s="52"/>
      <c r="P23" s="52"/>
      <c r="Q23" s="64">
        <f>SUM(Q25:Q77)</f>
        <v>6843.2857142857138</v>
      </c>
      <c r="R23" s="64" t="s">
        <v>113</v>
      </c>
    </row>
    <row r="24" spans="6:20" ht="38.25" customHeight="1" thickTop="1" thickBot="1" x14ac:dyDescent="0.3">
      <c r="F24" s="110"/>
      <c r="G24" s="167" t="s">
        <v>6</v>
      </c>
      <c r="H24" s="167"/>
      <c r="I24" s="168"/>
      <c r="J24" s="126"/>
      <c r="K24" s="98"/>
      <c r="L24" s="66"/>
      <c r="M24" s="66"/>
      <c r="N24" s="66"/>
      <c r="O24" s="66"/>
      <c r="P24" s="66"/>
      <c r="Q24" s="64" t="s">
        <v>111</v>
      </c>
      <c r="R24" s="67" t="s">
        <v>53</v>
      </c>
      <c r="S24" s="67" t="s">
        <v>54</v>
      </c>
    </row>
    <row r="25" spans="6:20" ht="38.25" customHeight="1" thickTop="1" thickBot="1" x14ac:dyDescent="0.3">
      <c r="F25" s="110"/>
      <c r="G25" s="169" t="s">
        <v>63</v>
      </c>
      <c r="H25" s="170"/>
      <c r="I25" s="142" t="s">
        <v>56</v>
      </c>
      <c r="J25" s="127"/>
      <c r="K25" s="99"/>
      <c r="L25" s="68"/>
      <c r="M25" s="68"/>
      <c r="N25" s="68"/>
      <c r="O25" s="68"/>
      <c r="P25" s="68"/>
      <c r="Q25" s="255">
        <f>IF($I25="INCLUDE",'[1]Value Pricing 2021'!$I$12,0)</f>
        <v>0</v>
      </c>
      <c r="R25" s="70">
        <f>IF($I25="INCLUDE",'[1]Value Pricing 2021'!$I$12,0)</f>
        <v>0</v>
      </c>
      <c r="S25" s="70">
        <f>IF($I25="INCLUDE",'[1]Value Pricing 2021'!$I$12,0)</f>
        <v>0</v>
      </c>
      <c r="T25" s="50" t="s">
        <v>63</v>
      </c>
    </row>
    <row r="26" spans="6:20" ht="38.25" customHeight="1" thickTop="1" thickBot="1" x14ac:dyDescent="0.3">
      <c r="F26" s="110"/>
      <c r="G26" s="169" t="s">
        <v>62</v>
      </c>
      <c r="H26" s="170"/>
      <c r="I26" s="142" t="s">
        <v>56</v>
      </c>
      <c r="J26" s="127"/>
      <c r="K26" s="99"/>
      <c r="L26" s="68"/>
      <c r="M26" s="68"/>
      <c r="N26" s="68"/>
      <c r="O26" s="68"/>
      <c r="P26" s="68"/>
      <c r="Q26" s="255">
        <f>IF($I26="INCLUDE",'[1]Value Pricing 2021'!$I$14,0)</f>
        <v>0</v>
      </c>
      <c r="R26" s="70">
        <f>IF($I26="INCLUDE",'[1]Value Pricing 2021'!$I$14,0)</f>
        <v>0</v>
      </c>
      <c r="S26" s="70">
        <f>IF($I26="INCLUDE",'[1]Value Pricing 2021'!$I$14,0)</f>
        <v>0</v>
      </c>
      <c r="T26" s="50" t="s">
        <v>62</v>
      </c>
    </row>
    <row r="27" spans="6:20" ht="38.25" customHeight="1" thickTop="1" thickBot="1" x14ac:dyDescent="0.3">
      <c r="F27" s="110"/>
      <c r="G27" s="169" t="s">
        <v>38</v>
      </c>
      <c r="H27" s="170"/>
      <c r="I27" s="142" t="s">
        <v>55</v>
      </c>
      <c r="J27" s="127"/>
      <c r="K27" s="99"/>
      <c r="L27" s="68"/>
      <c r="M27" s="68"/>
      <c r="N27" s="68"/>
      <c r="O27" s="68"/>
      <c r="P27" s="68"/>
      <c r="Q27" s="255">
        <f>IF($I27="INCLUDE",'[1]Value Pricing 2021'!$I$22,0)</f>
        <v>120</v>
      </c>
      <c r="R27" s="70">
        <f>IF($I27="INCLUDE",'[1]Value Pricing 2021'!$I$22,0)</f>
        <v>120</v>
      </c>
      <c r="S27" s="70">
        <f>IF($I27="INCLUDE",'[1]Value Pricing 2021'!$I$22,0)</f>
        <v>120</v>
      </c>
      <c r="T27" s="50" t="s">
        <v>38</v>
      </c>
    </row>
    <row r="28" spans="6:20" ht="38.25" customHeight="1" thickTop="1" thickBot="1" x14ac:dyDescent="0.3">
      <c r="F28" s="110"/>
      <c r="G28" s="169" t="s">
        <v>39</v>
      </c>
      <c r="H28" s="170"/>
      <c r="I28" s="142" t="s">
        <v>56</v>
      </c>
      <c r="J28" s="127"/>
      <c r="K28" s="99"/>
      <c r="L28" s="68"/>
      <c r="M28" s="68"/>
      <c r="N28" s="68"/>
      <c r="O28" s="68"/>
      <c r="P28" s="68"/>
      <c r="Q28" s="255">
        <f>IF($I28="INCLUDE",'[1]Value Pricing 2021'!$I$18,0)</f>
        <v>0</v>
      </c>
      <c r="R28" s="70">
        <f>IF($I28="INCLUDE",'[1]Value Pricing 2021'!$I$18,0)</f>
        <v>0</v>
      </c>
      <c r="S28" s="70">
        <f>IF($I28="INCLUDE",'[1]Value Pricing 2021'!$I$18,0)</f>
        <v>0</v>
      </c>
      <c r="T28" s="50" t="s">
        <v>39</v>
      </c>
    </row>
    <row r="29" spans="6:20" ht="38.25" customHeight="1" thickTop="1" thickBot="1" x14ac:dyDescent="0.3">
      <c r="F29" s="110"/>
      <c r="G29" s="169" t="s">
        <v>138</v>
      </c>
      <c r="H29" s="157"/>
      <c r="I29" s="172" t="s">
        <v>65</v>
      </c>
      <c r="J29" s="129"/>
      <c r="K29" s="100"/>
      <c r="L29" s="71"/>
      <c r="M29" s="71"/>
      <c r="N29" s="71"/>
      <c r="O29" s="71"/>
      <c r="P29" s="71"/>
      <c r="Q29" s="255">
        <v>0</v>
      </c>
      <c r="R29" s="70">
        <v>0</v>
      </c>
      <c r="S29" s="70">
        <v>0</v>
      </c>
    </row>
    <row r="30" spans="6:20" ht="51.75" customHeight="1" thickTop="1" thickBot="1" x14ac:dyDescent="0.3">
      <c r="F30" s="110"/>
      <c r="G30" s="169" t="s">
        <v>122</v>
      </c>
      <c r="H30" s="157"/>
      <c r="I30" s="172" t="s">
        <v>65</v>
      </c>
      <c r="J30" s="129"/>
      <c r="K30" s="100"/>
      <c r="L30" s="71"/>
      <c r="M30" s="71"/>
      <c r="N30" s="71"/>
      <c r="O30" s="71"/>
      <c r="P30" s="71"/>
      <c r="Q30" s="255">
        <v>0</v>
      </c>
      <c r="R30" s="70">
        <v>0</v>
      </c>
      <c r="S30" s="70">
        <v>0</v>
      </c>
    </row>
    <row r="31" spans="6:20" ht="16.5" customHeight="1" thickTop="1" thickBot="1" x14ac:dyDescent="0.3">
      <c r="F31" s="110"/>
      <c r="G31" s="173"/>
      <c r="H31" s="157"/>
      <c r="I31" s="171"/>
      <c r="J31" s="127"/>
      <c r="K31" s="99"/>
      <c r="L31" s="68"/>
      <c r="M31" s="68"/>
      <c r="N31" s="68"/>
      <c r="O31" s="68"/>
      <c r="P31" s="68"/>
      <c r="Q31" s="255">
        <v>0</v>
      </c>
      <c r="R31" s="70">
        <v>0</v>
      </c>
      <c r="S31" s="70">
        <v>0</v>
      </c>
    </row>
    <row r="32" spans="6:20" ht="38.25" customHeight="1" thickTop="1" x14ac:dyDescent="0.25">
      <c r="F32" s="110"/>
      <c r="G32" s="167" t="s">
        <v>5</v>
      </c>
      <c r="H32" s="167"/>
      <c r="I32" s="174"/>
      <c r="J32" s="127"/>
      <c r="K32" s="99"/>
      <c r="L32" s="68"/>
      <c r="M32" s="68"/>
      <c r="N32" s="68"/>
      <c r="O32" s="68"/>
      <c r="P32" s="68"/>
      <c r="Q32" s="255">
        <v>0</v>
      </c>
      <c r="R32" s="70">
        <v>0</v>
      </c>
      <c r="S32" s="70">
        <v>0</v>
      </c>
    </row>
    <row r="33" spans="6:25" ht="38.25" customHeight="1" x14ac:dyDescent="0.25">
      <c r="F33" s="110"/>
      <c r="G33" s="175" t="s">
        <v>241</v>
      </c>
      <c r="H33" s="176" t="s">
        <v>37</v>
      </c>
      <c r="I33" s="142">
        <v>120</v>
      </c>
      <c r="J33" s="130"/>
      <c r="K33" s="101"/>
      <c r="L33" s="87"/>
      <c r="M33" s="72"/>
      <c r="N33" s="72"/>
      <c r="O33" s="72"/>
      <c r="P33" s="72"/>
      <c r="Q33" s="257">
        <f>IF($I33=0,0,SUM('[1]Value Pricing 2021'!$H$25:$H$26)+IF($I33&gt;59,ROUNDUP(($I33-59),-1)/10*(55/50*10)*12,0))</f>
        <v>1914</v>
      </c>
      <c r="R33" s="73">
        <f>IF($I33=0,0,SUM('[1]Value Pricing 2021'!$H$25:$H$26)+IF($I33&gt;59,ROUNDUP(($I33-59),-1)/10*(55/50*10)*12,0))</f>
        <v>1914</v>
      </c>
      <c r="S33" s="73">
        <f>IF($I33=0,0,SUM('[1]Value Pricing 2021'!$H$25:$H$26)+IF($I33&gt;59,ROUNDUP(($I33-59),-1)/10*(55/50*10)*12,0))</f>
        <v>1914</v>
      </c>
      <c r="T33" s="74">
        <f>(Q33-990)/12/11</f>
        <v>7</v>
      </c>
      <c r="U33" s="74">
        <f>ROUNDUP(I33-59,-1)</f>
        <v>70</v>
      </c>
      <c r="V33" s="82"/>
      <c r="Y33" s="82"/>
    </row>
    <row r="34" spans="6:25" s="51" customFormat="1" ht="38.25" customHeight="1" x14ac:dyDescent="0.25">
      <c r="F34" s="131"/>
      <c r="G34" s="175" t="s">
        <v>100</v>
      </c>
      <c r="H34" s="176" t="s">
        <v>37</v>
      </c>
      <c r="I34" s="142">
        <v>4</v>
      </c>
      <c r="J34" s="130"/>
      <c r="K34" s="101"/>
      <c r="L34" s="87"/>
      <c r="M34" s="72"/>
      <c r="N34" s="72"/>
      <c r="O34" s="72"/>
      <c r="P34" s="72"/>
      <c r="Q34" s="258">
        <f>IF($I34=0,0,'[1]Value Pricing 2021'!$H$27+IF($I34&gt;4,ROUNDUP(($I34-5)/2,0)*'[1]Value Pricing 2021'!$I$27,0))</f>
        <v>990</v>
      </c>
      <c r="R34" s="75">
        <f>IF($I34=0,0,'[1]Value Pricing 2021'!$H$27+IF($I34&gt;4,ROUNDUP(($I34-5)/2,0)*'[1]Value Pricing 2021'!$I$27,0))</f>
        <v>990</v>
      </c>
      <c r="S34" s="75">
        <f>IF($I34=0,0,'[1]Value Pricing 2021'!$H$27+IF($I34&gt;4,ROUNDUP(($I34-5)/2,0)*'[1]Value Pricing 2021'!$I$27,0))</f>
        <v>990</v>
      </c>
      <c r="T34" s="76">
        <f>S34-'[1]Value Pricing 2021'!$H$27</f>
        <v>0</v>
      </c>
      <c r="U34" s="74"/>
      <c r="V34" s="50"/>
      <c r="W34" s="50"/>
    </row>
    <row r="35" spans="6:25" ht="38.25" customHeight="1" x14ac:dyDescent="0.25">
      <c r="F35" s="110"/>
      <c r="G35" s="175" t="s">
        <v>43</v>
      </c>
      <c r="H35" s="170"/>
      <c r="I35" s="142" t="s">
        <v>45</v>
      </c>
      <c r="J35" s="127"/>
      <c r="K35" s="99"/>
      <c r="L35" s="68"/>
      <c r="M35" s="68"/>
      <c r="N35" s="68"/>
      <c r="O35" s="68"/>
      <c r="P35" s="68"/>
      <c r="Q35" s="255">
        <f>VLOOKUP($I35,'Value Pricing Calculation Table'!$L$9:$M$22,2,FALSE)</f>
        <v>0</v>
      </c>
      <c r="R35" s="69">
        <f>VLOOKUP($I35,'Value Pricing Calculation Table'!$L$9:$M$22,2,FALSE)</f>
        <v>0</v>
      </c>
      <c r="S35" s="69">
        <f>VLOOKUP($I35,'Value Pricing Calculation Table'!$L$9:$M$22,2,FALSE)</f>
        <v>0</v>
      </c>
      <c r="U35" s="74"/>
    </row>
    <row r="36" spans="6:25" ht="38.25" customHeight="1" x14ac:dyDescent="0.25">
      <c r="F36" s="110"/>
      <c r="G36" s="175" t="s">
        <v>242</v>
      </c>
      <c r="H36" s="170"/>
      <c r="I36" s="142" t="s">
        <v>47</v>
      </c>
      <c r="J36" s="127"/>
      <c r="K36" s="99"/>
      <c r="L36" s="68"/>
      <c r="M36" s="68"/>
      <c r="N36" s="68"/>
      <c r="O36" s="68"/>
      <c r="P36" s="68"/>
      <c r="Q36" s="255">
        <f>VLOOKUP($I36,'Value Pricing Calculation Table'!$L$9:$M$22,2,FALSE)</f>
        <v>400</v>
      </c>
      <c r="R36" s="69">
        <f>VLOOKUP($I36,'Value Pricing Calculation Table'!$L$9:$M$22,2,FALSE)</f>
        <v>400</v>
      </c>
      <c r="S36" s="69">
        <f>VLOOKUP($I36,'Value Pricing Calculation Table'!$L$9:$M$22,2,FALSE)</f>
        <v>400</v>
      </c>
    </row>
    <row r="37" spans="6:25" ht="38.25" customHeight="1" x14ac:dyDescent="0.25">
      <c r="F37" s="110"/>
      <c r="G37" s="175" t="s">
        <v>44</v>
      </c>
      <c r="H37" s="170"/>
      <c r="I37" s="142" t="s">
        <v>50</v>
      </c>
      <c r="J37" s="127"/>
      <c r="K37" s="99"/>
      <c r="L37" s="68"/>
      <c r="M37" s="68"/>
      <c r="N37" s="68"/>
      <c r="O37" s="68"/>
      <c r="P37" s="68"/>
      <c r="Q37" s="255">
        <f>VLOOKUP($I37,'Value Pricing Calculation Table'!$L$9:$M$22,2,FALSE)</f>
        <v>0</v>
      </c>
      <c r="R37" s="69">
        <f>VLOOKUP($I37,'Value Pricing Calculation Table'!$L$9:$M$22,2,FALSE)</f>
        <v>0</v>
      </c>
      <c r="S37" s="69">
        <f>VLOOKUP($I37,'Value Pricing Calculation Table'!$L$9:$M$22,2,FALSE)</f>
        <v>0</v>
      </c>
    </row>
    <row r="38" spans="6:25" ht="38.25" customHeight="1" x14ac:dyDescent="0.25">
      <c r="F38" s="110"/>
      <c r="G38" s="175" t="s">
        <v>66</v>
      </c>
      <c r="H38" s="157"/>
      <c r="I38" s="171" t="s">
        <v>67</v>
      </c>
      <c r="J38" s="127"/>
      <c r="K38" s="99"/>
      <c r="L38" s="68"/>
      <c r="M38" s="68"/>
      <c r="N38" s="68"/>
      <c r="O38" s="68"/>
      <c r="P38" s="68"/>
      <c r="Q38" s="255">
        <v>0</v>
      </c>
      <c r="R38" s="70">
        <v>0</v>
      </c>
      <c r="S38" s="70">
        <v>0</v>
      </c>
    </row>
    <row r="39" spans="6:25" ht="16.5" customHeight="1" thickBot="1" x14ac:dyDescent="0.3">
      <c r="F39" s="110"/>
      <c r="G39" s="178"/>
      <c r="H39" s="157"/>
      <c r="I39" s="171"/>
      <c r="J39" s="127"/>
      <c r="K39" s="99"/>
      <c r="L39" s="68"/>
      <c r="M39" s="68"/>
      <c r="N39" s="68"/>
      <c r="O39" s="68"/>
      <c r="P39" s="68"/>
      <c r="Q39" s="255">
        <v>0</v>
      </c>
      <c r="R39" s="70">
        <v>0</v>
      </c>
      <c r="S39" s="70">
        <v>0</v>
      </c>
    </row>
    <row r="40" spans="6:25" ht="38.25" customHeight="1" thickTop="1" x14ac:dyDescent="0.25">
      <c r="F40" s="110"/>
      <c r="G40" s="167" t="s">
        <v>4</v>
      </c>
      <c r="H40" s="167"/>
      <c r="I40" s="174"/>
      <c r="J40" s="132"/>
      <c r="K40" s="102"/>
      <c r="L40" s="77"/>
      <c r="M40" s="77"/>
      <c r="N40" s="77"/>
      <c r="O40" s="77"/>
      <c r="P40" s="77"/>
      <c r="Q40" s="255">
        <v>0</v>
      </c>
      <c r="R40" s="70">
        <v>0</v>
      </c>
      <c r="S40" s="70">
        <v>0</v>
      </c>
    </row>
    <row r="41" spans="6:25" ht="46.5" x14ac:dyDescent="0.3">
      <c r="F41" s="110"/>
      <c r="G41" s="177" t="s">
        <v>139</v>
      </c>
      <c r="H41" s="179"/>
      <c r="I41" s="143" t="s">
        <v>70</v>
      </c>
      <c r="J41" s="127"/>
      <c r="K41" s="99"/>
      <c r="L41" s="68"/>
      <c r="M41" s="68"/>
      <c r="N41" s="68"/>
      <c r="O41" s="68"/>
      <c r="P41" s="68"/>
      <c r="Q41" s="255">
        <f>VLOOKUP($I41,'Value Pricing Calculation Table'!$L$25:$M$30,2,FALSE)</f>
        <v>110</v>
      </c>
      <c r="R41" s="69">
        <f>VLOOKUP($I41,'Value Pricing Calculation Table'!$L$25:$M$30,2,FALSE)</f>
        <v>110</v>
      </c>
      <c r="S41" s="69">
        <f>VLOOKUP($I41,'Value Pricing Calculation Table'!$L$25:$M$30,2,FALSE)</f>
        <v>110</v>
      </c>
    </row>
    <row r="42" spans="6:25" ht="38.25" customHeight="1" x14ac:dyDescent="0.3">
      <c r="F42" s="110"/>
      <c r="G42" s="175" t="s">
        <v>140</v>
      </c>
      <c r="H42" s="170"/>
      <c r="I42" s="144" t="s">
        <v>72</v>
      </c>
      <c r="J42" s="133"/>
      <c r="K42" s="103"/>
      <c r="L42" s="78"/>
      <c r="M42" s="78"/>
      <c r="N42" s="78"/>
      <c r="O42" s="78"/>
      <c r="P42" s="78"/>
      <c r="Q42" s="255">
        <f>VLOOKUP($I42,'Value Pricing Calculation Table'!$L$25:$M$30,2,FALSE)</f>
        <v>165</v>
      </c>
      <c r="R42" s="69">
        <f>VLOOKUP($I42,'Value Pricing Calculation Table'!$L$25:$M$30,2,FALSE)</f>
        <v>165</v>
      </c>
      <c r="S42" s="69">
        <f>VLOOKUP($I42,'Value Pricing Calculation Table'!$L$25:$M$30,2,FALSE)</f>
        <v>165</v>
      </c>
    </row>
    <row r="43" spans="6:25" ht="46.5" x14ac:dyDescent="0.25">
      <c r="F43" s="110"/>
      <c r="G43" s="175" t="s">
        <v>141</v>
      </c>
      <c r="H43" s="180"/>
      <c r="I43" s="172" t="s">
        <v>65</v>
      </c>
      <c r="J43" s="134"/>
      <c r="K43" s="100"/>
      <c r="L43" s="71"/>
      <c r="M43" s="79"/>
      <c r="N43" s="79"/>
      <c r="O43" s="79"/>
      <c r="P43" s="79"/>
      <c r="Q43" s="257">
        <v>0</v>
      </c>
      <c r="R43" s="70">
        <v>0</v>
      </c>
      <c r="S43" s="70">
        <v>0</v>
      </c>
    </row>
    <row r="44" spans="6:25" ht="16.5" customHeight="1" thickBot="1" x14ac:dyDescent="0.3">
      <c r="F44" s="110"/>
      <c r="G44" s="251"/>
      <c r="H44" s="252"/>
      <c r="I44" s="253"/>
      <c r="J44" s="127"/>
      <c r="K44" s="99"/>
      <c r="L44" s="68"/>
      <c r="M44" s="68"/>
      <c r="N44" s="68"/>
      <c r="O44" s="68"/>
      <c r="P44" s="68"/>
      <c r="Q44" s="255">
        <v>0</v>
      </c>
      <c r="R44" s="70">
        <v>0</v>
      </c>
      <c r="S44" s="70">
        <v>0</v>
      </c>
    </row>
    <row r="45" spans="6:25" ht="38.25" customHeight="1" thickTop="1" x14ac:dyDescent="0.25">
      <c r="F45" s="110"/>
      <c r="G45" s="167" t="s">
        <v>3</v>
      </c>
      <c r="H45" s="167"/>
      <c r="I45" s="174"/>
      <c r="J45" s="135"/>
      <c r="K45" s="104"/>
      <c r="L45" s="80"/>
      <c r="M45" s="80"/>
      <c r="N45" s="80"/>
      <c r="O45" s="80"/>
      <c r="P45" s="80"/>
      <c r="Q45" s="259">
        <v>0</v>
      </c>
      <c r="R45" s="70">
        <v>0</v>
      </c>
      <c r="S45" s="70">
        <v>0</v>
      </c>
    </row>
    <row r="46" spans="6:25" ht="43.5" customHeight="1" x14ac:dyDescent="0.3">
      <c r="F46" s="110"/>
      <c r="G46" s="177" t="s">
        <v>142</v>
      </c>
      <c r="H46" s="170"/>
      <c r="I46" s="142" t="s">
        <v>75</v>
      </c>
      <c r="J46" s="127"/>
      <c r="K46" s="99"/>
      <c r="L46" s="68"/>
      <c r="M46" s="68"/>
      <c r="N46" s="68"/>
      <c r="O46" s="68"/>
      <c r="P46" s="68"/>
      <c r="Q46" s="255">
        <v>0</v>
      </c>
      <c r="R46" s="70">
        <v>0</v>
      </c>
      <c r="S46" s="70">
        <v>0</v>
      </c>
    </row>
    <row r="47" spans="6:25" ht="38.25" customHeight="1" x14ac:dyDescent="0.25">
      <c r="F47" s="110"/>
      <c r="G47" s="175" t="s">
        <v>107</v>
      </c>
      <c r="H47" s="176" t="s">
        <v>37</v>
      </c>
      <c r="I47" s="142">
        <v>2</v>
      </c>
      <c r="J47" s="136"/>
      <c r="K47" s="99"/>
      <c r="L47" s="68"/>
      <c r="M47" s="81"/>
      <c r="N47" s="81"/>
      <c r="O47" s="81"/>
      <c r="P47" s="81"/>
      <c r="Q47" s="257">
        <f>IF(I47=0,0,IF($I47&lt;=5,(60+5*20),(60+5*20)*'[1]Value Pricing 2021'!$K$1+($I47-5)*20))*12</f>
        <v>1920</v>
      </c>
      <c r="R47" s="73">
        <f>IF(Q47=0,0,IF($I47&lt;=5,(60+5*20),(60+5*20)*'[1]Value Pricing 2021'!$K$1+($I47-5)*20))</f>
        <v>160</v>
      </c>
      <c r="S47" s="73">
        <f>IF(R47=0,0,IF($I47&lt;=5,(60+5*20),(60+5*20)*'[1]Value Pricing 2021'!$K$1+($I47-5)*20))</f>
        <v>160</v>
      </c>
      <c r="T47" s="74">
        <f>Q47</f>
        <v>1920</v>
      </c>
      <c r="U47" s="74">
        <f>(T47-1920)/12</f>
        <v>0</v>
      </c>
      <c r="V47" s="82"/>
    </row>
    <row r="48" spans="6:25" ht="16.5" customHeight="1" thickBot="1" x14ac:dyDescent="0.3">
      <c r="F48" s="110"/>
      <c r="G48" s="178"/>
      <c r="H48" s="157"/>
      <c r="I48" s="171"/>
      <c r="J48" s="127"/>
      <c r="K48" s="99"/>
      <c r="L48" s="68"/>
      <c r="M48" s="68"/>
      <c r="N48" s="68"/>
      <c r="O48" s="68"/>
      <c r="P48" s="68"/>
      <c r="Q48" s="255">
        <v>0</v>
      </c>
      <c r="R48" s="70">
        <v>0</v>
      </c>
      <c r="S48" s="70">
        <v>0</v>
      </c>
    </row>
    <row r="49" spans="6:19" ht="38.25" customHeight="1" thickTop="1" x14ac:dyDescent="0.25">
      <c r="F49" s="110"/>
      <c r="G49" s="167" t="s">
        <v>2</v>
      </c>
      <c r="H49" s="167"/>
      <c r="I49" s="174"/>
      <c r="J49" s="135"/>
      <c r="K49" s="104"/>
      <c r="L49" s="80"/>
      <c r="M49" s="80"/>
      <c r="N49" s="80"/>
      <c r="O49" s="80"/>
      <c r="P49" s="80"/>
      <c r="Q49" s="255">
        <v>0</v>
      </c>
      <c r="R49" s="70">
        <v>0</v>
      </c>
      <c r="S49" s="70">
        <v>0</v>
      </c>
    </row>
    <row r="50" spans="6:19" ht="69.75" x14ac:dyDescent="0.25">
      <c r="F50" s="110"/>
      <c r="G50" s="175" t="s">
        <v>144</v>
      </c>
      <c r="H50" s="170"/>
      <c r="I50" s="142" t="s">
        <v>86</v>
      </c>
      <c r="J50" s="127"/>
      <c r="K50" s="99"/>
      <c r="L50" s="68"/>
      <c r="M50" s="68"/>
      <c r="N50" s="68"/>
      <c r="O50" s="68"/>
      <c r="P50" s="68"/>
      <c r="Q50" s="255">
        <f>VLOOKUP($I50,'Value Pricing Calculation Table'!$L$39:$M$45,2,FALSE)</f>
        <v>0</v>
      </c>
      <c r="R50" s="69">
        <f>VLOOKUP($I50,'Value Pricing Calculation Table'!$L$39:$M$45,2,FALSE)</f>
        <v>0</v>
      </c>
      <c r="S50" s="69">
        <f>VLOOKUP($I50,'Value Pricing Calculation Table'!$L$39:$M$45,2,FALSE)</f>
        <v>0</v>
      </c>
    </row>
    <row r="51" spans="6:19" ht="38.25" customHeight="1" x14ac:dyDescent="0.25">
      <c r="F51" s="110"/>
      <c r="G51" s="175" t="s">
        <v>143</v>
      </c>
      <c r="H51" s="170"/>
      <c r="I51" s="142" t="s">
        <v>87</v>
      </c>
      <c r="J51" s="127"/>
      <c r="K51" s="99"/>
      <c r="L51" s="68"/>
      <c r="M51" s="68"/>
      <c r="N51" s="68"/>
      <c r="O51" s="68"/>
      <c r="P51" s="68"/>
      <c r="Q51" s="255">
        <f>VLOOKUP($I51,'Value Pricing Calculation Table'!$L$39:$M$45,2,FALSE)</f>
        <v>0</v>
      </c>
      <c r="R51" s="69">
        <f>VLOOKUP($I51,'Value Pricing Calculation Table'!$L$39:$M$45,2,FALSE)</f>
        <v>0</v>
      </c>
      <c r="S51" s="69">
        <f>VLOOKUP($I51,'Value Pricing Calculation Table'!$L$39:$M$45,2,FALSE)</f>
        <v>0</v>
      </c>
    </row>
    <row r="52" spans="6:19" ht="38.25" customHeight="1" x14ac:dyDescent="0.25">
      <c r="F52" s="110"/>
      <c r="G52" s="175" t="s">
        <v>77</v>
      </c>
      <c r="H52" s="181"/>
      <c r="I52" s="172" t="s">
        <v>65</v>
      </c>
      <c r="J52" s="129"/>
      <c r="K52" s="100"/>
      <c r="L52" s="71"/>
      <c r="M52" s="71"/>
      <c r="N52" s="71"/>
      <c r="O52" s="71"/>
      <c r="P52" s="71"/>
      <c r="Q52" s="259">
        <v>0</v>
      </c>
      <c r="R52" s="70">
        <v>0</v>
      </c>
      <c r="S52" s="70">
        <v>0</v>
      </c>
    </row>
    <row r="53" spans="6:19" ht="16.5" customHeight="1" thickBot="1" x14ac:dyDescent="0.3">
      <c r="F53" s="110"/>
      <c r="G53" s="178"/>
      <c r="H53" s="157"/>
      <c r="I53" s="171"/>
      <c r="J53" s="127"/>
      <c r="K53" s="99"/>
      <c r="L53" s="68"/>
      <c r="M53" s="68"/>
      <c r="N53" s="68"/>
      <c r="O53" s="68"/>
      <c r="P53" s="68"/>
      <c r="Q53" s="255">
        <v>0</v>
      </c>
      <c r="R53" s="70">
        <v>0</v>
      </c>
      <c r="S53" s="70">
        <v>0</v>
      </c>
    </row>
    <row r="54" spans="6:19" ht="38.25" customHeight="1" thickTop="1" x14ac:dyDescent="0.25">
      <c r="F54" s="110"/>
      <c r="G54" s="167" t="s">
        <v>1</v>
      </c>
      <c r="H54" s="167"/>
      <c r="I54" s="174"/>
      <c r="J54" s="135"/>
      <c r="K54" s="104"/>
      <c r="L54" s="80"/>
      <c r="M54" s="80"/>
      <c r="N54" s="80"/>
      <c r="O54" s="80"/>
      <c r="P54" s="80"/>
      <c r="Q54" s="259">
        <v>0</v>
      </c>
      <c r="R54" s="70">
        <v>0</v>
      </c>
      <c r="S54" s="70">
        <v>0</v>
      </c>
    </row>
    <row r="55" spans="6:19" ht="38.25" customHeight="1" x14ac:dyDescent="0.25">
      <c r="F55" s="110"/>
      <c r="G55" s="175" t="s">
        <v>244</v>
      </c>
      <c r="H55" s="170"/>
      <c r="I55" s="142" t="s">
        <v>55</v>
      </c>
      <c r="J55" s="127"/>
      <c r="K55" s="99"/>
      <c r="L55" s="68"/>
      <c r="M55" s="68"/>
      <c r="N55" s="68"/>
      <c r="O55" s="68"/>
      <c r="P55" s="68"/>
      <c r="Q55" s="255">
        <f>IF($I55="INCLUDE",'[1]Value Pricing 2021'!$I$55,0)</f>
        <v>150</v>
      </c>
      <c r="R55" s="69">
        <f>IF($I55="INCLUDE",'[1]Value Pricing 2021'!$I$55,0)</f>
        <v>150</v>
      </c>
      <c r="S55" s="69">
        <f>IF($I55="INCLUDE",'[1]Value Pricing 2021'!$I$55,0)</f>
        <v>150</v>
      </c>
    </row>
    <row r="56" spans="6:19" ht="38.25" customHeight="1" x14ac:dyDescent="0.25">
      <c r="F56" s="110"/>
      <c r="G56" s="175" t="s">
        <v>79</v>
      </c>
      <c r="H56" s="157"/>
      <c r="I56" s="172" t="s">
        <v>65</v>
      </c>
      <c r="J56" s="129"/>
      <c r="K56" s="100"/>
      <c r="L56" s="71"/>
      <c r="M56" s="71"/>
      <c r="N56" s="71"/>
      <c r="O56" s="71"/>
      <c r="P56" s="71"/>
      <c r="Q56" s="259">
        <v>660</v>
      </c>
      <c r="R56" s="70">
        <v>660</v>
      </c>
      <c r="S56" s="70">
        <v>660</v>
      </c>
    </row>
    <row r="57" spans="6:19" ht="38.25" customHeight="1" x14ac:dyDescent="0.25">
      <c r="F57" s="110"/>
      <c r="G57" s="182" t="s">
        <v>145</v>
      </c>
      <c r="H57" s="157"/>
      <c r="I57" s="183" t="s">
        <v>65</v>
      </c>
      <c r="J57" s="129"/>
      <c r="K57" s="100"/>
      <c r="L57" s="71"/>
      <c r="M57" s="71"/>
      <c r="N57" s="71"/>
      <c r="O57" s="71"/>
      <c r="P57" s="71"/>
      <c r="Q57" s="259">
        <v>0</v>
      </c>
      <c r="R57" s="70">
        <v>0</v>
      </c>
      <c r="S57" s="70">
        <v>0</v>
      </c>
    </row>
    <row r="58" spans="6:19" ht="16.5" customHeight="1" thickBot="1" x14ac:dyDescent="0.3">
      <c r="F58" s="110"/>
      <c r="G58" s="184"/>
      <c r="H58" s="159"/>
      <c r="I58" s="253"/>
      <c r="J58" s="127"/>
      <c r="K58" s="99"/>
      <c r="L58" s="68"/>
      <c r="M58" s="68"/>
      <c r="N58" s="68"/>
      <c r="O58" s="68"/>
      <c r="P58" s="68"/>
      <c r="Q58" s="255">
        <v>0</v>
      </c>
      <c r="R58" s="70">
        <v>0</v>
      </c>
      <c r="S58" s="70">
        <v>0</v>
      </c>
    </row>
    <row r="59" spans="6:19" ht="38.25" customHeight="1" thickTop="1" thickBot="1" x14ac:dyDescent="0.3">
      <c r="F59" s="110"/>
      <c r="G59" s="155" t="s">
        <v>119</v>
      </c>
      <c r="H59" s="155"/>
      <c r="I59" s="156"/>
      <c r="J59" s="125"/>
      <c r="K59" s="97"/>
      <c r="L59" s="52"/>
      <c r="M59" s="52"/>
      <c r="N59" s="52"/>
      <c r="O59" s="52"/>
      <c r="P59" s="52"/>
      <c r="Q59" s="255">
        <v>0</v>
      </c>
      <c r="R59" s="70">
        <v>0</v>
      </c>
      <c r="S59" s="70">
        <v>0</v>
      </c>
    </row>
    <row r="60" spans="6:19" ht="38.25" customHeight="1" thickTop="1" x14ac:dyDescent="0.25">
      <c r="F60" s="110"/>
      <c r="G60" s="167" t="s">
        <v>0</v>
      </c>
      <c r="H60" s="167"/>
      <c r="I60" s="168"/>
      <c r="J60" s="137"/>
      <c r="K60" s="105"/>
      <c r="L60" s="83"/>
      <c r="M60" s="83"/>
      <c r="N60" s="83"/>
      <c r="O60" s="83"/>
      <c r="P60" s="83"/>
      <c r="Q60" s="259">
        <v>0</v>
      </c>
      <c r="R60" s="70">
        <v>0</v>
      </c>
      <c r="S60" s="70">
        <v>0</v>
      </c>
    </row>
    <row r="61" spans="6:19" ht="38.25" customHeight="1" x14ac:dyDescent="0.25">
      <c r="F61" s="110"/>
      <c r="G61" s="175" t="s">
        <v>201</v>
      </c>
      <c r="H61" s="170"/>
      <c r="I61" s="145">
        <v>1</v>
      </c>
      <c r="J61" s="127"/>
      <c r="K61" s="99"/>
      <c r="L61" s="68"/>
      <c r="M61" s="68"/>
      <c r="N61" s="68"/>
      <c r="O61" s="68"/>
      <c r="P61" s="68"/>
      <c r="Q61" s="255">
        <f>IFERROR($I61*VLOOKUP($G61,'Value Pricing Calculation Table'!$L$51:$M$57,2),0)</f>
        <v>714.28571428571422</v>
      </c>
      <c r="R61" s="69">
        <f>IFERROR($I61*VLOOKUP($G61,'Value Pricing Calculation Table'!$L$51:$M$57,2),0)</f>
        <v>714.28571428571422</v>
      </c>
      <c r="S61" s="69">
        <f>IFERROR($I61*VLOOKUP($G61,'Value Pricing Calculation Table'!$L$51:$M$57,2),0)</f>
        <v>714.28571428571422</v>
      </c>
    </row>
    <row r="62" spans="6:19" ht="38.25" customHeight="1" x14ac:dyDescent="0.25">
      <c r="F62" s="110"/>
      <c r="G62" s="175" t="s">
        <v>202</v>
      </c>
      <c r="H62" s="170"/>
      <c r="I62" s="145" t="s">
        <v>89</v>
      </c>
      <c r="J62" s="127"/>
      <c r="K62" s="99"/>
      <c r="L62" s="68"/>
      <c r="M62" s="68"/>
      <c r="N62" s="68"/>
      <c r="O62" s="68"/>
      <c r="P62" s="68"/>
      <c r="Q62" s="255">
        <f>IFERROR($I62*VLOOKUP($G62,'Value Pricing Calculation Table'!$L$51:$M$57,2),0)</f>
        <v>0</v>
      </c>
      <c r="R62" s="69">
        <f>IFERROR($I62*VLOOKUP($G62,'Value Pricing Calculation Table'!$L$51:$M$57,2),0)</f>
        <v>0</v>
      </c>
      <c r="S62" s="69">
        <f>IFERROR($I62*VLOOKUP($G62,'Value Pricing Calculation Table'!$L$51:$M$57,2),0)</f>
        <v>0</v>
      </c>
    </row>
    <row r="63" spans="6:19" ht="38.25" customHeight="1" x14ac:dyDescent="0.25">
      <c r="F63" s="110"/>
      <c r="G63" s="175" t="s">
        <v>203</v>
      </c>
      <c r="H63" s="170"/>
      <c r="I63" s="145" t="s">
        <v>89</v>
      </c>
      <c r="J63" s="127"/>
      <c r="K63" s="99"/>
      <c r="L63" s="68"/>
      <c r="M63" s="68"/>
      <c r="N63" s="68"/>
      <c r="O63" s="68"/>
      <c r="P63" s="68"/>
      <c r="Q63" s="255">
        <f>IFERROR($I63*VLOOKUP($G63,'Value Pricing Calculation Table'!$L$51:$M$57,2),0)</f>
        <v>0</v>
      </c>
      <c r="R63" s="69">
        <f>IFERROR($I63*VLOOKUP($G63,'Value Pricing Calculation Table'!$L$51:$M$57,2),0)</f>
        <v>0</v>
      </c>
      <c r="S63" s="69">
        <f>IFERROR($I63*VLOOKUP($G63,'Value Pricing Calculation Table'!$L$51:$M$57,2),0)</f>
        <v>0</v>
      </c>
    </row>
    <row r="64" spans="6:19" ht="38.25" customHeight="1" x14ac:dyDescent="0.25">
      <c r="F64" s="110"/>
      <c r="G64" s="175" t="s">
        <v>204</v>
      </c>
      <c r="H64" s="170"/>
      <c r="I64" s="145" t="s">
        <v>89</v>
      </c>
      <c r="J64" s="127"/>
      <c r="K64" s="99"/>
      <c r="L64" s="68"/>
      <c r="M64" s="68"/>
      <c r="N64" s="68"/>
      <c r="O64" s="68"/>
      <c r="P64" s="68"/>
      <c r="Q64" s="255">
        <f>IFERROR($I64*VLOOKUP($G64,'Value Pricing Calculation Table'!$L$51:$M$57,2),0)</f>
        <v>0</v>
      </c>
      <c r="R64" s="69">
        <f>IFERROR($I64*VLOOKUP($G64,'Value Pricing Calculation Table'!$L$51:$M$57,2),0)</f>
        <v>0</v>
      </c>
      <c r="S64" s="69">
        <f>IFERROR($I64*VLOOKUP($G64,'Value Pricing Calculation Table'!$L$51:$M$57,2),0)</f>
        <v>0</v>
      </c>
    </row>
    <row r="65" spans="6:19" ht="57" customHeight="1" x14ac:dyDescent="0.25">
      <c r="F65" s="110"/>
      <c r="G65" s="175" t="s">
        <v>246</v>
      </c>
      <c r="H65" s="170"/>
      <c r="I65" s="145" t="s">
        <v>89</v>
      </c>
      <c r="J65" s="127"/>
      <c r="K65" s="99"/>
      <c r="L65" s="68"/>
      <c r="M65" s="68"/>
      <c r="N65" s="68"/>
      <c r="O65" s="68"/>
      <c r="P65" s="68"/>
      <c r="Q65" s="255">
        <f>IFERROR($I65*VLOOKUP($G65,'Value Pricing Calculation Table'!$L$51:$M$57,2),0)</f>
        <v>0</v>
      </c>
      <c r="R65" s="69">
        <f>IFERROR($I65*VLOOKUP($G65,'Value Pricing Calculation Table'!$L$51:$M$57,2),0)</f>
        <v>0</v>
      </c>
      <c r="S65" s="69">
        <f>IFERROR($I65*VLOOKUP($G65,'Value Pricing Calculation Table'!$L$51:$M$57,2),0)</f>
        <v>0</v>
      </c>
    </row>
    <row r="66" spans="6:19" ht="60" customHeight="1" x14ac:dyDescent="0.25">
      <c r="F66" s="110"/>
      <c r="G66" s="175" t="s">
        <v>247</v>
      </c>
      <c r="H66" s="170"/>
      <c r="I66" s="145" t="s">
        <v>89</v>
      </c>
      <c r="J66" s="127"/>
      <c r="K66" s="99"/>
      <c r="L66" s="68"/>
      <c r="M66" s="68"/>
      <c r="N66" s="68"/>
      <c r="O66" s="68"/>
      <c r="P66" s="68"/>
      <c r="Q66" s="255">
        <f>IFERROR($I66*VLOOKUP($G66,'Value Pricing Calculation Table'!$L$51:$M$57,2),0)</f>
        <v>0</v>
      </c>
      <c r="R66" s="69">
        <f>IFERROR($I66*VLOOKUP($G66,'Value Pricing Calculation Table'!$L$51:$M$57,2),0)</f>
        <v>0</v>
      </c>
      <c r="S66" s="69">
        <f>IFERROR($I66*VLOOKUP($G66,'Value Pricing Calculation Table'!$L$51:$M$57,2),0)</f>
        <v>0</v>
      </c>
    </row>
    <row r="67" spans="6:19" ht="38.25" customHeight="1" x14ac:dyDescent="0.25">
      <c r="F67" s="110"/>
      <c r="G67" s="175" t="s">
        <v>245</v>
      </c>
      <c r="H67" s="170"/>
      <c r="I67" s="145" t="s">
        <v>89</v>
      </c>
      <c r="J67" s="127"/>
      <c r="K67" s="99"/>
      <c r="L67" s="68"/>
      <c r="M67" s="68"/>
      <c r="N67" s="68"/>
      <c r="O67" s="68"/>
      <c r="P67" s="68"/>
      <c r="Q67" s="255">
        <f>IFERROR($I67*VLOOKUP($G67,'Value Pricing Calculation Table'!$L$51:$M$57,2),0)</f>
        <v>0</v>
      </c>
      <c r="R67" s="69">
        <f>IFERROR($I67*VLOOKUP($G67,'Value Pricing Calculation Table'!$L$51:$M$57,2),0)</f>
        <v>0</v>
      </c>
      <c r="S67" s="69">
        <f>IFERROR($I67*VLOOKUP($G67,'Value Pricing Calculation Table'!$L$51:$M$57,2),0)</f>
        <v>0</v>
      </c>
    </row>
    <row r="68" spans="6:19" ht="16.5" customHeight="1" thickBot="1" x14ac:dyDescent="0.3">
      <c r="F68" s="110"/>
      <c r="G68" s="178"/>
      <c r="H68" s="157"/>
      <c r="I68" s="171"/>
      <c r="J68" s="127"/>
      <c r="K68" s="99"/>
      <c r="L68" s="68"/>
      <c r="M68" s="68"/>
      <c r="N68" s="68"/>
      <c r="O68" s="68"/>
      <c r="P68" s="68"/>
      <c r="Q68" s="255">
        <v>0</v>
      </c>
      <c r="R68" s="70">
        <v>0</v>
      </c>
      <c r="S68" s="70">
        <v>0</v>
      </c>
    </row>
    <row r="69" spans="6:19" ht="38.25" customHeight="1" thickTop="1" x14ac:dyDescent="0.25">
      <c r="F69" s="110"/>
      <c r="G69" s="167" t="s">
        <v>251</v>
      </c>
      <c r="H69" s="167"/>
      <c r="I69" s="174"/>
      <c r="J69" s="137"/>
      <c r="K69" s="105"/>
      <c r="L69" s="83"/>
      <c r="M69" s="83"/>
      <c r="N69" s="83"/>
      <c r="O69" s="83"/>
      <c r="P69" s="83"/>
      <c r="Q69" s="255">
        <v>0</v>
      </c>
      <c r="R69" s="70">
        <v>0</v>
      </c>
      <c r="S69" s="70">
        <v>0</v>
      </c>
    </row>
    <row r="70" spans="6:19" ht="51.75" customHeight="1" x14ac:dyDescent="0.25">
      <c r="F70" s="110"/>
      <c r="G70" s="175" t="s">
        <v>250</v>
      </c>
      <c r="H70" s="170"/>
      <c r="I70" s="172" t="s">
        <v>65</v>
      </c>
      <c r="J70" s="129"/>
      <c r="K70" s="100"/>
      <c r="L70" s="71"/>
      <c r="M70" s="71"/>
      <c r="N70" s="71"/>
      <c r="O70" s="71"/>
      <c r="P70" s="71"/>
      <c r="Q70" s="255">
        <v>0</v>
      </c>
      <c r="R70" s="70">
        <v>0</v>
      </c>
      <c r="S70" s="70">
        <v>0</v>
      </c>
    </row>
    <row r="71" spans="6:19" ht="38.25" customHeight="1" x14ac:dyDescent="0.25">
      <c r="F71" s="110"/>
      <c r="G71" s="175" t="s">
        <v>108</v>
      </c>
      <c r="H71" s="170"/>
      <c r="I71" s="172" t="s">
        <v>65</v>
      </c>
      <c r="J71" s="129"/>
      <c r="K71" s="100"/>
      <c r="L71" s="71"/>
      <c r="M71" s="71"/>
      <c r="N71" s="71"/>
      <c r="O71" s="71"/>
      <c r="P71" s="71"/>
      <c r="Q71" s="255">
        <v>0</v>
      </c>
      <c r="R71" s="70">
        <v>0</v>
      </c>
      <c r="S71" s="70">
        <v>0</v>
      </c>
    </row>
    <row r="72" spans="6:19" ht="53.25" customHeight="1" x14ac:dyDescent="0.25">
      <c r="F72" s="110"/>
      <c r="G72" s="175" t="s">
        <v>248</v>
      </c>
      <c r="H72" s="170"/>
      <c r="I72" s="172" t="s">
        <v>65</v>
      </c>
      <c r="J72" s="129"/>
      <c r="K72" s="100"/>
      <c r="L72" s="71"/>
      <c r="M72" s="71"/>
      <c r="N72" s="71"/>
      <c r="O72" s="71"/>
      <c r="P72" s="71"/>
      <c r="Q72" s="255">
        <v>0</v>
      </c>
      <c r="R72" s="70">
        <v>0</v>
      </c>
      <c r="S72" s="70">
        <v>0</v>
      </c>
    </row>
    <row r="73" spans="6:19" ht="54.75" customHeight="1" x14ac:dyDescent="0.25">
      <c r="F73" s="110"/>
      <c r="G73" s="185" t="s">
        <v>249</v>
      </c>
      <c r="H73" s="157"/>
      <c r="I73" s="172" t="s">
        <v>65</v>
      </c>
      <c r="J73" s="129"/>
      <c r="K73" s="100"/>
      <c r="L73" s="71"/>
      <c r="M73" s="71"/>
      <c r="N73" s="71"/>
      <c r="O73" s="71"/>
      <c r="P73" s="71"/>
      <c r="Q73" s="255">
        <v>0</v>
      </c>
      <c r="R73" s="70">
        <v>0</v>
      </c>
      <c r="S73" s="70">
        <v>0</v>
      </c>
    </row>
    <row r="74" spans="6:19" ht="16.5" customHeight="1" thickBot="1" x14ac:dyDescent="0.3">
      <c r="F74" s="110"/>
      <c r="G74" s="184"/>
      <c r="H74" s="159"/>
      <c r="I74" s="253"/>
      <c r="J74" s="127"/>
      <c r="K74" s="99"/>
      <c r="L74" s="68"/>
      <c r="M74" s="68"/>
      <c r="N74" s="68"/>
      <c r="O74" s="68"/>
      <c r="P74" s="68"/>
      <c r="Q74" s="255">
        <v>0</v>
      </c>
      <c r="R74" s="70">
        <v>0</v>
      </c>
      <c r="S74" s="70">
        <v>0</v>
      </c>
    </row>
    <row r="75" spans="6:19" ht="38.25" customHeight="1" thickTop="1" thickBot="1" x14ac:dyDescent="0.3">
      <c r="F75" s="110"/>
      <c r="G75" s="167" t="s">
        <v>90</v>
      </c>
      <c r="H75" s="167"/>
      <c r="I75" s="248" t="s">
        <v>146</v>
      </c>
      <c r="J75" s="138"/>
      <c r="K75" s="106"/>
      <c r="L75" s="84"/>
      <c r="M75" s="84"/>
      <c r="N75" s="84"/>
      <c r="O75" s="84"/>
      <c r="P75" s="84"/>
      <c r="Q75" s="255">
        <f>VLOOKUP($I75,'Value Pricing Calculation Table'!$E$60:$H$66,2,FALSE)</f>
        <v>-299.99999999999994</v>
      </c>
      <c r="R75" s="255">
        <f>VLOOKUP($I75,'Value Pricing Calculation Table'!$E$60:$H$66,2,FALSE)</f>
        <v>-299.99999999999994</v>
      </c>
      <c r="S75" s="255">
        <f>VLOOKUP($I75,'Value Pricing Calculation Table'!$E$60:$H$66,2,FALSE)</f>
        <v>-299.99999999999994</v>
      </c>
    </row>
    <row r="76" spans="6:19" ht="38.25" customHeight="1" thickTop="1" x14ac:dyDescent="0.25">
      <c r="F76" s="110"/>
      <c r="G76" s="261" t="s">
        <v>90</v>
      </c>
      <c r="H76" s="261"/>
      <c r="I76" s="262" t="s">
        <v>137</v>
      </c>
      <c r="J76" s="138"/>
      <c r="K76" s="106"/>
      <c r="L76" s="84"/>
      <c r="M76" s="84"/>
      <c r="N76" s="84"/>
      <c r="O76" s="84"/>
      <c r="P76" s="84"/>
      <c r="Q76" s="255">
        <f>VLOOKUP($I76,'Value Pricing Calculation Table'!$E$60:$H$66,2,FALSE)</f>
        <v>0</v>
      </c>
      <c r="R76" s="255">
        <f>VLOOKUP($I76,'Value Pricing Calculation Table'!$E$60:$H$66,2,FALSE)</f>
        <v>0</v>
      </c>
      <c r="S76" s="255">
        <f>VLOOKUP($I76,'Value Pricing Calculation Table'!$E$60:$H$66,2,FALSE)</f>
        <v>0</v>
      </c>
    </row>
    <row r="77" spans="6:19" ht="38.25" customHeight="1" x14ac:dyDescent="0.3">
      <c r="F77" s="110"/>
      <c r="G77" s="186"/>
      <c r="H77" s="128"/>
      <c r="I77" s="444" t="str">
        <f>IF(I76="ADVISORYTRIAL",Q78,"")</f>
        <v>In our commitment to support our small business clients through COVID-19 pandemic, we are including 
COMPLIMENTARY ONE-YEAR TRIAL OF ADVISORY PLAN FEATURES 
(total value of $4000 of professional service fees discounted) 
to your 2021 K Liu Accounting Business Partnering Accounting Solutions Service Contract.
We feel it is more important than ever for our clients to be closely connected and have real time understanding and access to business financials during these uncertain times, and we want to encourage our clients to take advantage of our expertise and knowledge to help you in the ways we can for your business to 
PERSEVERE, GROW, AND THRIVE!
• MONTHLY Financial Reporting Frequency 
(Income Stmt, Balance Sheet, Aging Cust. Receivables &amp;  Vendor Payables)
• QUARTERLY Financial Review, Analysis, and Management Meetings Frequency
• UNLIMITED Business AND Personal Consultation Support and Mentorship &amp; 
Respond on Behalf of Client as Authorized CRA Representative for CRA Inquiries (excluding Audit Support)</v>
      </c>
      <c r="J77" s="138"/>
      <c r="K77" s="106"/>
      <c r="L77" s="84"/>
      <c r="M77" s="84"/>
      <c r="N77" s="84"/>
      <c r="O77" s="84"/>
      <c r="P77" s="84"/>
      <c r="Q77" s="255"/>
      <c r="R77" s="70"/>
      <c r="S77" s="70"/>
    </row>
    <row r="78" spans="6:19" ht="38.25" customHeight="1" x14ac:dyDescent="0.3">
      <c r="F78" s="110"/>
      <c r="G78" s="186"/>
      <c r="H78" s="128"/>
      <c r="I78" s="444"/>
      <c r="J78" s="138"/>
      <c r="K78" s="106"/>
      <c r="L78" s="84"/>
      <c r="M78" s="84"/>
      <c r="N78" s="84"/>
      <c r="O78" s="84"/>
      <c r="P78" s="84"/>
      <c r="Q78" s="260" t="s">
        <v>151</v>
      </c>
      <c r="R78" s="147"/>
      <c r="S78" s="147"/>
    </row>
    <row r="79" spans="6:19" ht="23.25" customHeight="1" x14ac:dyDescent="0.3">
      <c r="F79" s="110"/>
      <c r="G79" s="186"/>
      <c r="H79" s="128"/>
      <c r="I79" s="444"/>
      <c r="J79" s="138"/>
      <c r="K79" s="106"/>
      <c r="L79" s="84"/>
      <c r="M79" s="84"/>
      <c r="N79" s="84"/>
      <c r="O79" s="84"/>
      <c r="P79" s="84"/>
      <c r="Q79" s="256"/>
      <c r="R79" s="147"/>
      <c r="S79" s="147"/>
    </row>
    <row r="80" spans="6:19" ht="23.25" customHeight="1" x14ac:dyDescent="0.3">
      <c r="F80" s="110"/>
      <c r="G80" s="186"/>
      <c r="H80" s="128"/>
      <c r="I80" s="444"/>
      <c r="J80" s="138"/>
      <c r="K80" s="106"/>
      <c r="L80" s="84"/>
      <c r="M80" s="84"/>
      <c r="N80" s="84"/>
      <c r="O80" s="84"/>
      <c r="P80" s="84"/>
      <c r="Q80" s="256"/>
      <c r="R80" s="147"/>
      <c r="S80" s="147"/>
    </row>
    <row r="81" spans="6:19" ht="23.25" customHeight="1" x14ac:dyDescent="0.3">
      <c r="F81" s="110"/>
      <c r="G81" s="186"/>
      <c r="H81" s="128"/>
      <c r="I81" s="444"/>
      <c r="J81" s="138"/>
      <c r="K81" s="106"/>
      <c r="L81" s="84"/>
      <c r="M81" s="84"/>
      <c r="N81" s="84"/>
      <c r="O81" s="84"/>
      <c r="P81" s="84"/>
      <c r="Q81" s="256"/>
      <c r="R81" s="147"/>
      <c r="S81" s="147"/>
    </row>
    <row r="82" spans="6:19" ht="23.25" customHeight="1" x14ac:dyDescent="0.3">
      <c r="F82" s="110"/>
      <c r="G82" s="186"/>
      <c r="H82" s="128"/>
      <c r="I82" s="444"/>
      <c r="J82" s="138"/>
      <c r="K82" s="106"/>
      <c r="L82" s="84"/>
      <c r="M82" s="84"/>
      <c r="N82" s="84"/>
      <c r="O82" s="84"/>
      <c r="P82" s="84"/>
      <c r="Q82" s="256"/>
      <c r="R82" s="147"/>
      <c r="S82" s="147"/>
    </row>
    <row r="83" spans="6:19" ht="23.25" customHeight="1" x14ac:dyDescent="0.3">
      <c r="F83" s="110"/>
      <c r="G83" s="186"/>
      <c r="H83" s="128"/>
      <c r="I83" s="444"/>
      <c r="J83" s="138"/>
      <c r="K83" s="106"/>
      <c r="L83" s="84"/>
      <c r="M83" s="84"/>
      <c r="N83" s="84"/>
      <c r="O83" s="84"/>
      <c r="P83" s="84"/>
      <c r="Q83" s="256"/>
      <c r="R83" s="147"/>
      <c r="S83" s="147"/>
    </row>
    <row r="84" spans="6:19" ht="23.25" customHeight="1" x14ac:dyDescent="0.3">
      <c r="F84" s="110"/>
      <c r="G84" s="186"/>
      <c r="H84" s="128"/>
      <c r="I84" s="444"/>
      <c r="J84" s="138"/>
      <c r="K84" s="106"/>
      <c r="L84" s="84"/>
      <c r="M84" s="84"/>
      <c r="N84" s="84"/>
      <c r="O84" s="84"/>
      <c r="P84" s="84"/>
      <c r="Q84" s="256"/>
      <c r="R84" s="147"/>
      <c r="S84" s="147"/>
    </row>
    <row r="85" spans="6:19" ht="23.25" customHeight="1" x14ac:dyDescent="0.3">
      <c r="F85" s="110"/>
      <c r="G85" s="186"/>
      <c r="H85" s="128"/>
      <c r="I85" s="444"/>
      <c r="J85" s="138"/>
      <c r="K85" s="106"/>
      <c r="L85" s="84"/>
      <c r="M85" s="84"/>
      <c r="N85" s="84"/>
      <c r="O85" s="84"/>
      <c r="P85" s="84"/>
      <c r="Q85" s="256"/>
      <c r="R85" s="147"/>
      <c r="S85" s="147"/>
    </row>
    <row r="86" spans="6:19" ht="23.25" customHeight="1" x14ac:dyDescent="0.3">
      <c r="F86" s="110"/>
      <c r="G86" s="186"/>
      <c r="H86" s="128"/>
      <c r="I86" s="444"/>
      <c r="J86" s="138"/>
      <c r="K86" s="106"/>
      <c r="L86" s="84"/>
      <c r="M86" s="84"/>
      <c r="N86" s="84"/>
      <c r="O86" s="84"/>
      <c r="P86" s="84"/>
      <c r="Q86" s="256"/>
      <c r="R86" s="147"/>
      <c r="S86" s="147"/>
    </row>
    <row r="87" spans="6:19" ht="23.25" customHeight="1" x14ac:dyDescent="0.3">
      <c r="F87" s="110"/>
      <c r="G87" s="186"/>
      <c r="H87" s="128"/>
      <c r="I87" s="444"/>
      <c r="J87" s="138"/>
      <c r="K87" s="106"/>
      <c r="L87" s="84"/>
      <c r="M87" s="84"/>
      <c r="N87" s="84"/>
      <c r="O87" s="84"/>
      <c r="P87" s="84"/>
      <c r="Q87" s="256"/>
      <c r="R87" s="147"/>
      <c r="S87" s="147"/>
    </row>
    <row r="88" spans="6:19" ht="257.25" customHeight="1" x14ac:dyDescent="0.3">
      <c r="F88" s="110"/>
      <c r="G88" s="186"/>
      <c r="H88" s="128"/>
      <c r="I88" s="444"/>
      <c r="J88" s="138"/>
      <c r="K88" s="106"/>
      <c r="L88" s="84"/>
      <c r="M88" s="84"/>
      <c r="N88" s="84"/>
      <c r="O88" s="84"/>
      <c r="P88" s="84"/>
      <c r="Q88" s="256"/>
      <c r="R88" s="147"/>
      <c r="S88" s="147"/>
    </row>
    <row r="89" spans="6:19" ht="102" customHeight="1" x14ac:dyDescent="0.3">
      <c r="F89" s="110"/>
      <c r="G89" s="186"/>
      <c r="H89" s="128"/>
      <c r="I89" s="250"/>
      <c r="J89" s="138"/>
      <c r="K89" s="106"/>
      <c r="L89" s="84"/>
      <c r="M89" s="84"/>
      <c r="N89" s="84"/>
      <c r="O89" s="84"/>
      <c r="P89" s="84"/>
      <c r="Q89" s="256"/>
      <c r="R89" s="147"/>
      <c r="S89" s="147"/>
    </row>
    <row r="90" spans="6:19" ht="21.75" customHeight="1" x14ac:dyDescent="0.3">
      <c r="F90" s="110"/>
      <c r="G90" s="186"/>
      <c r="H90" s="128"/>
      <c r="I90" s="187"/>
      <c r="J90" s="138"/>
      <c r="K90" s="106"/>
      <c r="L90" s="84"/>
      <c r="M90" s="84"/>
      <c r="N90" s="84"/>
      <c r="O90" s="84"/>
      <c r="P90" s="84"/>
      <c r="Q90" s="256"/>
      <c r="R90" s="147"/>
      <c r="S90" s="147"/>
    </row>
    <row r="91" spans="6:19" ht="23.25" x14ac:dyDescent="0.3">
      <c r="F91" s="110"/>
      <c r="G91" s="186"/>
      <c r="H91" s="128"/>
      <c r="I91" s="187"/>
      <c r="J91" s="138"/>
      <c r="K91" s="106"/>
      <c r="L91" s="84"/>
      <c r="M91" s="84"/>
      <c r="N91" s="84"/>
      <c r="O91" s="84"/>
      <c r="P91" s="84"/>
      <c r="Q91" s="256"/>
      <c r="R91" s="147"/>
      <c r="S91" s="147"/>
    </row>
    <row r="92" spans="6:19" ht="23.25" x14ac:dyDescent="0.3">
      <c r="F92" s="110"/>
      <c r="G92" s="186"/>
      <c r="H92" s="128"/>
      <c r="I92" s="187"/>
      <c r="J92" s="138"/>
      <c r="K92" s="106"/>
      <c r="L92" s="84"/>
      <c r="M92" s="84"/>
      <c r="N92" s="84"/>
      <c r="O92" s="84"/>
      <c r="P92" s="84"/>
      <c r="Q92" s="256"/>
      <c r="R92" s="147"/>
      <c r="S92" s="147"/>
    </row>
    <row r="93" spans="6:19" ht="23.25" x14ac:dyDescent="0.3">
      <c r="F93" s="110"/>
      <c r="G93" s="186"/>
      <c r="H93" s="128"/>
      <c r="I93" s="187"/>
      <c r="J93" s="138"/>
      <c r="K93" s="106"/>
      <c r="L93" s="84"/>
      <c r="M93" s="84"/>
      <c r="N93" s="84"/>
      <c r="O93" s="84"/>
      <c r="P93" s="84"/>
      <c r="Q93" s="256"/>
      <c r="R93" s="147"/>
      <c r="S93" s="147"/>
    </row>
    <row r="94" spans="6:19" ht="23.25" x14ac:dyDescent="0.25">
      <c r="F94" s="110"/>
      <c r="G94" s="181"/>
      <c r="H94" s="157"/>
      <c r="I94" s="187"/>
      <c r="J94" s="138"/>
      <c r="K94" s="106"/>
      <c r="L94" s="84"/>
      <c r="M94" s="84"/>
      <c r="N94" s="84"/>
      <c r="O94" s="84"/>
      <c r="P94" s="84"/>
      <c r="Q94" s="213"/>
    </row>
    <row r="95" spans="6:19" ht="23.25" x14ac:dyDescent="0.25">
      <c r="F95" s="110"/>
      <c r="G95" s="181"/>
      <c r="H95" s="157"/>
      <c r="I95" s="187"/>
      <c r="J95" s="138"/>
      <c r="K95" s="106"/>
      <c r="L95" s="84"/>
      <c r="M95" s="84"/>
      <c r="N95" s="84"/>
      <c r="O95" s="84"/>
      <c r="P95" s="84"/>
      <c r="Q95" s="213"/>
    </row>
    <row r="96" spans="6:19" ht="23.25" x14ac:dyDescent="0.25">
      <c r="F96" s="110"/>
      <c r="G96" s="181"/>
      <c r="H96" s="157"/>
      <c r="I96" s="187"/>
      <c r="J96" s="138"/>
      <c r="K96" s="106"/>
      <c r="L96" s="84"/>
      <c r="M96" s="84"/>
      <c r="N96" s="84"/>
      <c r="O96" s="84"/>
      <c r="P96" s="84"/>
      <c r="Q96" s="213"/>
    </row>
    <row r="97" spans="6:24" ht="23.25" x14ac:dyDescent="0.25">
      <c r="F97" s="110"/>
      <c r="G97" s="181"/>
      <c r="H97" s="157"/>
      <c r="I97" s="187"/>
      <c r="J97" s="138"/>
      <c r="K97" s="106"/>
      <c r="L97" s="84"/>
      <c r="M97" s="84"/>
      <c r="N97" s="84"/>
      <c r="O97" s="84"/>
      <c r="P97" s="84"/>
      <c r="Q97" s="213"/>
    </row>
    <row r="98" spans="6:24" ht="23.25" x14ac:dyDescent="0.25">
      <c r="F98" s="110"/>
      <c r="G98" s="181"/>
      <c r="H98" s="157"/>
      <c r="I98" s="187"/>
      <c r="J98" s="138"/>
      <c r="K98" s="106"/>
      <c r="L98" s="84"/>
      <c r="M98" s="84"/>
      <c r="N98" s="84"/>
      <c r="O98" s="84"/>
      <c r="P98" s="84"/>
      <c r="Q98" s="213"/>
    </row>
    <row r="99" spans="6:24" ht="23.25" x14ac:dyDescent="0.25">
      <c r="F99" s="110"/>
      <c r="G99" s="181"/>
      <c r="H99" s="157"/>
      <c r="I99" s="187"/>
      <c r="J99" s="138"/>
      <c r="K99" s="106"/>
      <c r="L99" s="84"/>
      <c r="M99" s="84"/>
      <c r="N99" s="84"/>
      <c r="O99" s="84"/>
      <c r="P99" s="84"/>
      <c r="Q99" s="213"/>
    </row>
    <row r="100" spans="6:24" ht="24" thickBot="1" x14ac:dyDescent="0.3">
      <c r="F100" s="110"/>
      <c r="G100" s="181"/>
      <c r="H100" s="157"/>
      <c r="I100" s="187"/>
      <c r="J100" s="138"/>
      <c r="K100" s="106"/>
      <c r="L100" s="84"/>
      <c r="M100" s="84"/>
      <c r="N100" s="84"/>
      <c r="O100" s="84"/>
      <c r="P100" s="84"/>
      <c r="Q100" s="213"/>
    </row>
    <row r="101" spans="6:24" ht="76.5" customHeight="1" thickTop="1" thickBot="1" x14ac:dyDescent="0.3">
      <c r="F101" s="110"/>
      <c r="G101" s="191" t="s">
        <v>120</v>
      </c>
      <c r="H101" s="192"/>
      <c r="I101" s="193" t="str">
        <f>IF(Q33=0,"SUPPORT PLAN",IF(AND(Q33&gt;0,Q41&lt;=1320),"OUTSOURCING PLAN","ADVISORY PLAN"))</f>
        <v>OUTSOURCING PLAN</v>
      </c>
      <c r="J101" s="139"/>
      <c r="K101" s="107"/>
      <c r="L101" s="85"/>
      <c r="M101" s="85"/>
      <c r="N101" s="85"/>
      <c r="O101" s="85"/>
      <c r="P101" s="85"/>
    </row>
    <row r="102" spans="6:24" s="55" customFormat="1" ht="43.5" customHeight="1" thickTop="1" thickBot="1" x14ac:dyDescent="0.3">
      <c r="F102" s="110"/>
      <c r="G102" s="194" t="s">
        <v>117</v>
      </c>
      <c r="H102" s="195" t="s">
        <v>114</v>
      </c>
      <c r="I102" s="196">
        <f>ROUNDDOWN($Q$23*$Q$18/12,-1)</f>
        <v>630</v>
      </c>
      <c r="J102" s="140"/>
      <c r="K102" s="108"/>
      <c r="L102" s="53"/>
      <c r="M102" s="53"/>
      <c r="N102" s="53"/>
      <c r="O102" s="53"/>
      <c r="P102" s="53"/>
      <c r="Q102" s="254"/>
      <c r="R102" s="56"/>
      <c r="S102" s="56"/>
      <c r="T102" s="50"/>
      <c r="U102" s="50"/>
      <c r="V102" s="50"/>
      <c r="W102" s="50"/>
      <c r="X102" s="50"/>
    </row>
    <row r="103" spans="6:24" s="55" customFormat="1" ht="43.5" customHeight="1" thickTop="1" thickBot="1" x14ac:dyDescent="0.3">
      <c r="F103" s="110"/>
      <c r="G103" s="197" t="s">
        <v>118</v>
      </c>
      <c r="H103" s="198" t="s">
        <v>114</v>
      </c>
      <c r="I103" s="199">
        <f>I102*12</f>
        <v>7560</v>
      </c>
      <c r="J103" s="141"/>
      <c r="K103" s="109"/>
      <c r="L103" s="86"/>
      <c r="M103" s="86"/>
      <c r="N103" s="86"/>
      <c r="O103" s="86"/>
      <c r="P103" s="86"/>
      <c r="Q103" s="254"/>
      <c r="R103" s="56"/>
      <c r="S103" s="56"/>
      <c r="T103" s="50"/>
      <c r="U103" s="50"/>
      <c r="V103" s="50"/>
      <c r="W103" s="50"/>
      <c r="X103" s="50"/>
    </row>
    <row r="104" spans="6:24" s="55" customFormat="1" ht="43.5" hidden="1" customHeight="1" thickTop="1" thickBot="1" x14ac:dyDescent="0.5">
      <c r="F104" s="110"/>
      <c r="G104" s="194" t="s">
        <v>115</v>
      </c>
      <c r="H104" s="200" t="s">
        <v>114</v>
      </c>
      <c r="I104" s="196">
        <f>VLOOKUP(I101,'Value Pricing Calculation Table'!$A:$C,3,FALSE)</f>
        <v>500</v>
      </c>
      <c r="J104" s="140"/>
      <c r="K104" s="108"/>
      <c r="L104" s="53"/>
      <c r="M104" s="53"/>
      <c r="N104" s="53"/>
      <c r="O104" s="53"/>
      <c r="P104" s="53"/>
      <c r="Q104" s="254"/>
      <c r="R104" s="56"/>
      <c r="S104" s="56"/>
      <c r="T104" s="50"/>
      <c r="U104" s="50"/>
      <c r="V104" s="50"/>
      <c r="W104" s="50"/>
      <c r="X104" s="50"/>
    </row>
    <row r="105" spans="6:24" s="55" customFormat="1" ht="15.75" thickTop="1" x14ac:dyDescent="0.25">
      <c r="F105" s="110"/>
      <c r="G105" s="111"/>
      <c r="H105" s="111"/>
      <c r="I105" s="112"/>
      <c r="J105" s="112"/>
      <c r="K105" s="89"/>
      <c r="L105" s="54"/>
      <c r="M105" s="54"/>
      <c r="N105" s="54"/>
      <c r="O105" s="54"/>
      <c r="P105" s="54"/>
      <c r="Q105" s="254"/>
      <c r="R105" s="56"/>
      <c r="S105" s="56"/>
      <c r="T105" s="50"/>
      <c r="U105" s="50"/>
      <c r="V105" s="50"/>
      <c r="W105" s="50"/>
      <c r="X105" s="50"/>
    </row>
    <row r="106" spans="6:24" s="55" customFormat="1" x14ac:dyDescent="0.25">
      <c r="F106" s="110"/>
      <c r="G106" s="111"/>
      <c r="H106" s="111"/>
      <c r="I106" s="112"/>
      <c r="J106" s="112"/>
      <c r="K106" s="89"/>
      <c r="L106" s="54"/>
      <c r="M106" s="54"/>
      <c r="N106" s="54"/>
      <c r="O106" s="54"/>
      <c r="P106" s="54"/>
      <c r="Q106" s="254"/>
      <c r="R106" s="56"/>
      <c r="S106" s="56"/>
      <c r="T106" s="50"/>
      <c r="U106" s="50"/>
      <c r="V106" s="50"/>
      <c r="W106" s="50"/>
      <c r="X106" s="50"/>
    </row>
    <row r="107" spans="6:24" s="55" customFormat="1" x14ac:dyDescent="0.25">
      <c r="F107" s="110"/>
      <c r="G107" s="111"/>
      <c r="H107" s="111"/>
      <c r="I107" s="112"/>
      <c r="J107" s="112"/>
      <c r="K107" s="89"/>
      <c r="L107" s="54"/>
      <c r="M107" s="54"/>
      <c r="N107" s="54"/>
      <c r="O107" s="54"/>
      <c r="P107" s="54"/>
      <c r="Q107" s="254"/>
      <c r="R107" s="56"/>
      <c r="S107" s="56"/>
      <c r="T107" s="50"/>
      <c r="U107" s="50"/>
      <c r="V107" s="50"/>
      <c r="W107" s="50"/>
      <c r="X107" s="50"/>
    </row>
    <row r="108" spans="6:24" s="55" customFormat="1" x14ac:dyDescent="0.25">
      <c r="F108" s="110"/>
      <c r="G108" s="111"/>
      <c r="H108" s="111"/>
      <c r="I108" s="112"/>
      <c r="J108" s="112"/>
      <c r="K108" s="89"/>
      <c r="L108" s="54"/>
      <c r="M108" s="54"/>
      <c r="N108" s="54"/>
      <c r="O108" s="54"/>
      <c r="P108" s="54"/>
      <c r="Q108" s="254"/>
      <c r="R108" s="56"/>
      <c r="S108" s="56"/>
      <c r="T108" s="50"/>
      <c r="U108" s="50"/>
      <c r="V108" s="50"/>
      <c r="W108" s="50"/>
      <c r="X108" s="50"/>
    </row>
    <row r="109" spans="6:24" s="55" customFormat="1" x14ac:dyDescent="0.25">
      <c r="F109" s="110"/>
      <c r="G109" s="111"/>
      <c r="H109" s="111"/>
      <c r="I109" s="112"/>
      <c r="J109" s="112"/>
      <c r="K109" s="89"/>
      <c r="L109" s="54"/>
      <c r="M109" s="54"/>
      <c r="N109" s="54"/>
      <c r="O109" s="54"/>
      <c r="P109" s="54"/>
      <c r="Q109" s="254"/>
      <c r="R109" s="56"/>
      <c r="S109" s="56"/>
      <c r="T109" s="50"/>
      <c r="U109" s="50"/>
      <c r="V109" s="50"/>
      <c r="W109" s="50"/>
      <c r="X109" s="50"/>
    </row>
    <row r="110" spans="6:24" s="55" customFormat="1" x14ac:dyDescent="0.25">
      <c r="F110" s="110"/>
      <c r="G110" s="111"/>
      <c r="H110" s="111"/>
      <c r="I110" s="112"/>
      <c r="J110" s="112"/>
      <c r="K110" s="89"/>
      <c r="L110" s="54"/>
      <c r="M110" s="54"/>
      <c r="N110" s="54"/>
      <c r="O110" s="54"/>
      <c r="P110" s="54"/>
      <c r="Q110" s="254"/>
      <c r="R110" s="56"/>
      <c r="S110" s="56"/>
      <c r="T110" s="50"/>
      <c r="U110" s="50"/>
      <c r="V110" s="50"/>
      <c r="W110" s="50"/>
      <c r="X110" s="50"/>
    </row>
  </sheetData>
  <mergeCells count="4">
    <mergeCell ref="I77:I88"/>
    <mergeCell ref="G10:I10"/>
    <mergeCell ref="G18:H18"/>
    <mergeCell ref="G20:G21"/>
  </mergeCells>
  <conditionalFormatting sqref="G15 H41:H43 H46 H55:H57 H50:H52 G24:H24 G105:H1048576 H33:H38 H61:H67 H70:H73 G77:H100 H22 G2:H12 H25:H30">
    <cfRule type="containsText" dxfId="357" priority="190" operator="containsText" text="REMOVE">
      <formula>NOT(ISERROR(SEARCH("REMOVE",G2)))</formula>
    </cfRule>
  </conditionalFormatting>
  <conditionalFormatting sqref="I33">
    <cfRule type="containsText" dxfId="356" priority="189" operator="containsText" text="ADD ">
      <formula>NOT(ISERROR(SEARCH("ADD ",I33)))</formula>
    </cfRule>
  </conditionalFormatting>
  <conditionalFormatting sqref="I34">
    <cfRule type="containsText" dxfId="355" priority="188" operator="containsText" text="ADD ">
      <formula>NOT(ISERROR(SEARCH("ADD ",I34)))</formula>
    </cfRule>
  </conditionalFormatting>
  <conditionalFormatting sqref="I47">
    <cfRule type="containsText" dxfId="354" priority="186" operator="containsText" text="ADD ">
      <formula>NOT(ISERROR(SEARCH("ADD ",I47)))</formula>
    </cfRule>
  </conditionalFormatting>
  <conditionalFormatting sqref="I24">
    <cfRule type="containsText" dxfId="353" priority="185" operator="containsText" text="REMOVE">
      <formula>NOT(ISERROR(SEARCH("REMOVE",I24)))</formula>
    </cfRule>
  </conditionalFormatting>
  <conditionalFormatting sqref="I25:I28 I42 I46:I47 I50:I52 I55:I57 I61:I65 I33:I37">
    <cfRule type="cellIs" dxfId="352" priority="184" operator="equal">
      <formula>""</formula>
    </cfRule>
  </conditionalFormatting>
  <conditionalFormatting sqref="I29:I30">
    <cfRule type="cellIs" dxfId="351" priority="183" operator="equal">
      <formula>""</formula>
    </cfRule>
  </conditionalFormatting>
  <conditionalFormatting sqref="I38">
    <cfRule type="cellIs" dxfId="350" priority="182" operator="equal">
      <formula>""</formula>
    </cfRule>
  </conditionalFormatting>
  <conditionalFormatting sqref="I43">
    <cfRule type="cellIs" dxfId="349" priority="181" operator="equal">
      <formula>""</formula>
    </cfRule>
  </conditionalFormatting>
  <conditionalFormatting sqref="I42:I43 I46:I47 I50:I52 I55:I57 I61:I65 I105:I1048576 I33:I38 I24:I30 I2:I11 I13:I17">
    <cfRule type="cellIs" dxfId="348" priority="180" operator="equal">
      <formula>"Exclude"</formula>
    </cfRule>
  </conditionalFormatting>
  <conditionalFormatting sqref="H47">
    <cfRule type="containsText" dxfId="347" priority="179" operator="containsText" text="REMOVE">
      <formula>NOT(ISERROR(SEARCH("REMOVE",H47)))</formula>
    </cfRule>
  </conditionalFormatting>
  <conditionalFormatting sqref="I41">
    <cfRule type="cellIs" dxfId="346" priority="178" operator="equal">
      <formula>""</formula>
    </cfRule>
  </conditionalFormatting>
  <conditionalFormatting sqref="I41">
    <cfRule type="cellIs" dxfId="345" priority="177" operator="equal">
      <formula>"Exclude"</formula>
    </cfRule>
  </conditionalFormatting>
  <conditionalFormatting sqref="I55:I57 I61:I65 I105:I1048576 I24:I31 I33:I39 I41:I44 I46:I47 I50:I52 I2:I11 I13:I17">
    <cfRule type="containsText" dxfId="344" priority="172" operator="containsText" text="N/A">
      <formula>NOT(ISERROR(SEARCH("N/A",I2)))</formula>
    </cfRule>
    <cfRule type="containsText" dxfId="343" priority="173" operator="containsText" text="DO NOT">
      <formula>NOT(ISERROR(SEARCH("DO NOT",I2)))</formula>
    </cfRule>
  </conditionalFormatting>
  <conditionalFormatting sqref="I104">
    <cfRule type="containsText" dxfId="342" priority="158" operator="containsText" text="N/A">
      <formula>NOT(ISERROR(SEARCH("N/A",I104)))</formula>
    </cfRule>
    <cfRule type="containsText" dxfId="341" priority="159" operator="containsText" text="DO NOT">
      <formula>NOT(ISERROR(SEARCH("DO NOT",I104)))</formula>
    </cfRule>
  </conditionalFormatting>
  <conditionalFormatting sqref="I12">
    <cfRule type="containsText" dxfId="340" priority="168" operator="containsText" text="REMOVE">
      <formula>NOT(ISERROR(SEARCH("REMOVE",I12)))</formula>
    </cfRule>
  </conditionalFormatting>
  <conditionalFormatting sqref="I13">
    <cfRule type="cellIs" dxfId="339" priority="167" operator="equal">
      <formula>""</formula>
    </cfRule>
  </conditionalFormatting>
  <conditionalFormatting sqref="I14">
    <cfRule type="cellIs" dxfId="338" priority="166" operator="equal">
      <formula>""</formula>
    </cfRule>
  </conditionalFormatting>
  <conditionalFormatting sqref="G104">
    <cfRule type="containsText" dxfId="337" priority="161" operator="containsText" text="REMOVE">
      <formula>NOT(ISERROR(SEARCH("REMOVE",G104)))</formula>
    </cfRule>
  </conditionalFormatting>
  <conditionalFormatting sqref="I104">
    <cfRule type="cellIs" dxfId="336" priority="160" operator="equal">
      <formula>"Exclude"</formula>
    </cfRule>
  </conditionalFormatting>
  <conditionalFormatting sqref="I103">
    <cfRule type="containsText" dxfId="335" priority="162" operator="containsText" text="N/A">
      <formula>NOT(ISERROR(SEARCH("N/A",I103)))</formula>
    </cfRule>
    <cfRule type="containsText" dxfId="334" priority="163" operator="containsText" text="DO NOT">
      <formula>NOT(ISERROR(SEARCH("DO NOT",I103)))</formula>
    </cfRule>
  </conditionalFormatting>
  <conditionalFormatting sqref="I18 I22">
    <cfRule type="containsText" dxfId="333" priority="144" operator="containsText" text="N/A">
      <formula>NOT(ISERROR(SEARCH("N/A",I18)))</formula>
    </cfRule>
    <cfRule type="containsText" dxfId="332" priority="145" operator="containsText" text="DO NOT">
      <formula>NOT(ISERROR(SEARCH("DO NOT",I18)))</formula>
    </cfRule>
  </conditionalFormatting>
  <conditionalFormatting sqref="G103">
    <cfRule type="containsText" dxfId="331" priority="165" operator="containsText" text="REMOVE">
      <formula>NOT(ISERROR(SEARCH("REMOVE",G103)))</formula>
    </cfRule>
  </conditionalFormatting>
  <conditionalFormatting sqref="I103">
    <cfRule type="cellIs" dxfId="330" priority="164" operator="equal">
      <formula>"Exclude"</formula>
    </cfRule>
  </conditionalFormatting>
  <conditionalFormatting sqref="I66">
    <cfRule type="containsText" dxfId="329" priority="153" operator="containsText" text="N/A">
      <formula>NOT(ISERROR(SEARCH("N/A",I66)))</formula>
    </cfRule>
    <cfRule type="containsText" dxfId="328" priority="154" operator="containsText" text="DO NOT">
      <formula>NOT(ISERROR(SEARCH("DO NOT",I66)))</formula>
    </cfRule>
  </conditionalFormatting>
  <conditionalFormatting sqref="H66">
    <cfRule type="containsText" dxfId="327" priority="157" operator="containsText" text="REMOVE">
      <formula>NOT(ISERROR(SEARCH("REMOVE",H66)))</formula>
    </cfRule>
  </conditionalFormatting>
  <conditionalFormatting sqref="I66">
    <cfRule type="cellIs" dxfId="326" priority="156" operator="equal">
      <formula>""</formula>
    </cfRule>
  </conditionalFormatting>
  <conditionalFormatting sqref="I66">
    <cfRule type="cellIs" dxfId="325" priority="155" operator="equal">
      <formula>"Exclude"</formula>
    </cfRule>
  </conditionalFormatting>
  <conditionalFormatting sqref="I18 I22">
    <cfRule type="cellIs" dxfId="324" priority="146" operator="equal">
      <formula>"Exclude"</formula>
    </cfRule>
  </conditionalFormatting>
  <conditionalFormatting sqref="I67">
    <cfRule type="cellIs" dxfId="323" priority="151" operator="equal">
      <formula>""</formula>
    </cfRule>
  </conditionalFormatting>
  <conditionalFormatting sqref="I67">
    <cfRule type="cellIs" dxfId="322" priority="150" operator="equal">
      <formula>"Exclude"</formula>
    </cfRule>
  </conditionalFormatting>
  <conditionalFormatting sqref="I67">
    <cfRule type="containsText" dxfId="321" priority="148" operator="containsText" text="N/A">
      <formula>NOT(ISERROR(SEARCH("N/A",I67)))</formula>
    </cfRule>
    <cfRule type="containsText" dxfId="320" priority="149" operator="containsText" text="DO NOT">
      <formula>NOT(ISERROR(SEARCH("DO NOT",I67)))</formula>
    </cfRule>
  </conditionalFormatting>
  <conditionalFormatting sqref="G18 G22">
    <cfRule type="containsText" dxfId="319" priority="147" operator="containsText" text="REMOVE">
      <formula>NOT(ISERROR(SEARCH("REMOVE",G18)))</formula>
    </cfRule>
  </conditionalFormatting>
  <conditionalFormatting sqref="I34">
    <cfRule type="containsText" dxfId="318" priority="143" operator="containsText" text="ADD ">
      <formula>NOT(ISERROR(SEARCH("ADD ",I34)))</formula>
    </cfRule>
  </conditionalFormatting>
  <conditionalFormatting sqref="H70:H73 H77:H93">
    <cfRule type="containsText" dxfId="317" priority="142" operator="containsText" text="REMOVE">
      <formula>NOT(ISERROR(SEARCH("REMOVE",H70)))</formula>
    </cfRule>
  </conditionalFormatting>
  <conditionalFormatting sqref="G77:G93">
    <cfRule type="containsText" dxfId="316" priority="139" operator="containsText" text="REMOVE">
      <formula>NOT(ISERROR(SEARCH("REMOVE",G77)))</formula>
    </cfRule>
  </conditionalFormatting>
  <conditionalFormatting sqref="I70">
    <cfRule type="cellIs" dxfId="315" priority="138" operator="equal">
      <formula>""</formula>
    </cfRule>
  </conditionalFormatting>
  <conditionalFormatting sqref="I70">
    <cfRule type="cellIs" dxfId="314" priority="137" operator="equal">
      <formula>"Exclude"</formula>
    </cfRule>
  </conditionalFormatting>
  <conditionalFormatting sqref="I70">
    <cfRule type="containsText" dxfId="313" priority="135" operator="containsText" text="N/A">
      <formula>NOT(ISERROR(SEARCH("N/A",I70)))</formula>
    </cfRule>
    <cfRule type="containsText" dxfId="312" priority="136" operator="containsText" text="DO NOT">
      <formula>NOT(ISERROR(SEARCH("DO NOT",I70)))</formula>
    </cfRule>
  </conditionalFormatting>
  <conditionalFormatting sqref="I71">
    <cfRule type="cellIs" dxfId="311" priority="134" operator="equal">
      <formula>""</formula>
    </cfRule>
  </conditionalFormatting>
  <conditionalFormatting sqref="I71">
    <cfRule type="cellIs" dxfId="310" priority="133" operator="equal">
      <formula>"Exclude"</formula>
    </cfRule>
  </conditionalFormatting>
  <conditionalFormatting sqref="I71">
    <cfRule type="containsText" dxfId="309" priority="131" operator="containsText" text="N/A">
      <formula>NOT(ISERROR(SEARCH("N/A",I71)))</formula>
    </cfRule>
    <cfRule type="containsText" dxfId="308" priority="132" operator="containsText" text="DO NOT">
      <formula>NOT(ISERROR(SEARCH("DO NOT",I71)))</formula>
    </cfRule>
  </conditionalFormatting>
  <conditionalFormatting sqref="I72:I73">
    <cfRule type="cellIs" dxfId="307" priority="130" operator="equal">
      <formula>""</formula>
    </cfRule>
  </conditionalFormatting>
  <conditionalFormatting sqref="I72:I73">
    <cfRule type="cellIs" dxfId="306" priority="129" operator="equal">
      <formula>"Exclude"</formula>
    </cfRule>
  </conditionalFormatting>
  <conditionalFormatting sqref="I72:I73">
    <cfRule type="containsText" dxfId="305" priority="127" operator="containsText" text="N/A">
      <formula>NOT(ISERROR(SEARCH("N/A",I72)))</formula>
    </cfRule>
    <cfRule type="containsText" dxfId="304" priority="128" operator="containsText" text="DO NOT">
      <formula>NOT(ISERROR(SEARCH("DO NOT",I72)))</formula>
    </cfRule>
  </conditionalFormatting>
  <conditionalFormatting sqref="I101">
    <cfRule type="containsText" dxfId="303" priority="123" operator="containsText" text="N/A">
      <formula>NOT(ISERROR(SEARCH("N/A",I101)))</formula>
    </cfRule>
    <cfRule type="containsText" dxfId="302" priority="124" operator="containsText" text="DO NOT">
      <formula>NOT(ISERROR(SEARCH("DO NOT",I101)))</formula>
    </cfRule>
  </conditionalFormatting>
  <conditionalFormatting sqref="G101">
    <cfRule type="containsText" dxfId="301" priority="126" operator="containsText" text="REMOVE">
      <formula>NOT(ISERROR(SEARCH("REMOVE",G101)))</formula>
    </cfRule>
  </conditionalFormatting>
  <conditionalFormatting sqref="I101">
    <cfRule type="cellIs" dxfId="300" priority="125" operator="equal">
      <formula>"Exclude"</formula>
    </cfRule>
  </conditionalFormatting>
  <conditionalFormatting sqref="I102">
    <cfRule type="containsText" dxfId="299" priority="119" operator="containsText" text="N/A">
      <formula>NOT(ISERROR(SEARCH("N/A",I102)))</formula>
    </cfRule>
    <cfRule type="containsText" dxfId="298" priority="120" operator="containsText" text="DO NOT">
      <formula>NOT(ISERROR(SEARCH("DO NOT",I102)))</formula>
    </cfRule>
  </conditionalFormatting>
  <conditionalFormatting sqref="G102">
    <cfRule type="containsText" dxfId="297" priority="122" operator="containsText" text="REMOVE">
      <formula>NOT(ISERROR(SEARCH("REMOVE",G102)))</formula>
    </cfRule>
  </conditionalFormatting>
  <conditionalFormatting sqref="I102">
    <cfRule type="cellIs" dxfId="296" priority="121" operator="equal">
      <formula>"Exclude"</formula>
    </cfRule>
  </conditionalFormatting>
  <conditionalFormatting sqref="G13">
    <cfRule type="containsText" dxfId="295" priority="118" operator="containsText" text="REMOVE">
      <formula>NOT(ISERROR(SEARCH("REMOVE",G13)))</formula>
    </cfRule>
  </conditionalFormatting>
  <conditionalFormatting sqref="G13">
    <cfRule type="cellIs" dxfId="294" priority="117" operator="equal">
      <formula>"Exclude"</formula>
    </cfRule>
  </conditionalFormatting>
  <conditionalFormatting sqref="G13">
    <cfRule type="containsText" dxfId="293" priority="115" operator="containsText" text="N/A">
      <formula>NOT(ISERROR(SEARCH("N/A",G13)))</formula>
    </cfRule>
    <cfRule type="containsText" dxfId="292" priority="116" operator="containsText" text="DO NOT">
      <formula>NOT(ISERROR(SEARCH("DO NOT",G13)))</formula>
    </cfRule>
  </conditionalFormatting>
  <conditionalFormatting sqref="G14">
    <cfRule type="containsText" dxfId="291" priority="114" operator="containsText" text="REMOVE">
      <formula>NOT(ISERROR(SEARCH("REMOVE",G14)))</formula>
    </cfRule>
  </conditionalFormatting>
  <conditionalFormatting sqref="G14">
    <cfRule type="cellIs" dxfId="290" priority="113" operator="equal">
      <formula>"Exclude"</formula>
    </cfRule>
  </conditionalFormatting>
  <conditionalFormatting sqref="G14">
    <cfRule type="containsText" dxfId="289" priority="111" operator="containsText" text="N/A">
      <formula>NOT(ISERROR(SEARCH("N/A",G14)))</formula>
    </cfRule>
    <cfRule type="containsText" dxfId="288" priority="112" operator="containsText" text="DO NOT">
      <formula>NOT(ISERROR(SEARCH("DO NOT",G14)))</formula>
    </cfRule>
  </conditionalFormatting>
  <conditionalFormatting sqref="H13">
    <cfRule type="containsText" dxfId="287" priority="110" operator="containsText" text="REMOVE">
      <formula>NOT(ISERROR(SEARCH("REMOVE",H13)))</formula>
    </cfRule>
  </conditionalFormatting>
  <conditionalFormatting sqref="H14">
    <cfRule type="containsText" dxfId="286" priority="109" operator="containsText" text="REMOVE">
      <formula>NOT(ISERROR(SEARCH("REMOVE",H14)))</formula>
    </cfRule>
  </conditionalFormatting>
  <conditionalFormatting sqref="G59:H59">
    <cfRule type="containsText" dxfId="285" priority="108" operator="containsText" text="REMOVE">
      <formula>NOT(ISERROR(SEARCH("REMOVE",G59)))</formula>
    </cfRule>
  </conditionalFormatting>
  <conditionalFormatting sqref="I59">
    <cfRule type="cellIs" dxfId="284" priority="107" operator="equal">
      <formula>"Exclude"</formula>
    </cfRule>
  </conditionalFormatting>
  <conditionalFormatting sqref="I59">
    <cfRule type="containsText" dxfId="283" priority="105" operator="containsText" text="N/A">
      <formula>NOT(ISERROR(SEARCH("N/A",I59)))</formula>
    </cfRule>
    <cfRule type="containsText" dxfId="282" priority="106" operator="containsText" text="DO NOT">
      <formula>NOT(ISERROR(SEARCH("DO NOT",I59)))</formula>
    </cfRule>
  </conditionalFormatting>
  <conditionalFormatting sqref="G32:H32">
    <cfRule type="containsText" dxfId="281" priority="104" operator="containsText" text="REMOVE">
      <formula>NOT(ISERROR(SEARCH("REMOVE",G32)))</formula>
    </cfRule>
  </conditionalFormatting>
  <conditionalFormatting sqref="I32">
    <cfRule type="containsText" dxfId="280" priority="103" operator="containsText" text="REMOVE">
      <formula>NOT(ISERROR(SEARCH("REMOVE",I32)))</formula>
    </cfRule>
  </conditionalFormatting>
  <conditionalFormatting sqref="I32">
    <cfRule type="cellIs" dxfId="279" priority="102" operator="equal">
      <formula>"Exclude"</formula>
    </cfRule>
  </conditionalFormatting>
  <conditionalFormatting sqref="I32">
    <cfRule type="containsText" dxfId="278" priority="100" operator="containsText" text="N/A">
      <formula>NOT(ISERROR(SEARCH("N/A",I32)))</formula>
    </cfRule>
    <cfRule type="containsText" dxfId="277" priority="101" operator="containsText" text="DO NOT">
      <formula>NOT(ISERROR(SEARCH("DO NOT",I32)))</formula>
    </cfRule>
  </conditionalFormatting>
  <conditionalFormatting sqref="G40:H40">
    <cfRule type="containsText" dxfId="276" priority="99" operator="containsText" text="REMOVE">
      <formula>NOT(ISERROR(SEARCH("REMOVE",G40)))</formula>
    </cfRule>
  </conditionalFormatting>
  <conditionalFormatting sqref="I40">
    <cfRule type="containsText" dxfId="275" priority="98" operator="containsText" text="REMOVE">
      <formula>NOT(ISERROR(SEARCH("REMOVE",I40)))</formula>
    </cfRule>
  </conditionalFormatting>
  <conditionalFormatting sqref="I40">
    <cfRule type="cellIs" dxfId="274" priority="97" operator="equal">
      <formula>"Exclude"</formula>
    </cfRule>
  </conditionalFormatting>
  <conditionalFormatting sqref="I40">
    <cfRule type="containsText" dxfId="273" priority="95" operator="containsText" text="N/A">
      <formula>NOT(ISERROR(SEARCH("N/A",I40)))</formula>
    </cfRule>
    <cfRule type="containsText" dxfId="272" priority="96" operator="containsText" text="DO NOT">
      <formula>NOT(ISERROR(SEARCH("DO NOT",I40)))</formula>
    </cfRule>
  </conditionalFormatting>
  <conditionalFormatting sqref="G45:H45">
    <cfRule type="containsText" dxfId="271" priority="94" operator="containsText" text="REMOVE">
      <formula>NOT(ISERROR(SEARCH("REMOVE",G45)))</formula>
    </cfRule>
  </conditionalFormatting>
  <conditionalFormatting sqref="I45">
    <cfRule type="containsText" dxfId="270" priority="93" operator="containsText" text="REMOVE">
      <formula>NOT(ISERROR(SEARCH("REMOVE",I45)))</formula>
    </cfRule>
  </conditionalFormatting>
  <conditionalFormatting sqref="I45">
    <cfRule type="cellIs" dxfId="269" priority="92" operator="equal">
      <formula>"Exclude"</formula>
    </cfRule>
  </conditionalFormatting>
  <conditionalFormatting sqref="I45">
    <cfRule type="containsText" dxfId="268" priority="90" operator="containsText" text="N/A">
      <formula>NOT(ISERROR(SEARCH("N/A",I45)))</formula>
    </cfRule>
    <cfRule type="containsText" dxfId="267" priority="91" operator="containsText" text="DO NOT">
      <formula>NOT(ISERROR(SEARCH("DO NOT",I45)))</formula>
    </cfRule>
  </conditionalFormatting>
  <conditionalFormatting sqref="G49:H49">
    <cfRule type="containsText" dxfId="266" priority="89" operator="containsText" text="REMOVE">
      <formula>NOT(ISERROR(SEARCH("REMOVE",G49)))</formula>
    </cfRule>
  </conditionalFormatting>
  <conditionalFormatting sqref="I49">
    <cfRule type="containsText" dxfId="265" priority="88" operator="containsText" text="REMOVE">
      <formula>NOT(ISERROR(SEARCH("REMOVE",I49)))</formula>
    </cfRule>
  </conditionalFormatting>
  <conditionalFormatting sqref="I49">
    <cfRule type="cellIs" dxfId="264" priority="87" operator="equal">
      <formula>"Exclude"</formula>
    </cfRule>
  </conditionalFormatting>
  <conditionalFormatting sqref="I49">
    <cfRule type="containsText" dxfId="263" priority="85" operator="containsText" text="N/A">
      <formula>NOT(ISERROR(SEARCH("N/A",I49)))</formula>
    </cfRule>
    <cfRule type="containsText" dxfId="262" priority="86" operator="containsText" text="DO NOT">
      <formula>NOT(ISERROR(SEARCH("DO NOT",I49)))</formula>
    </cfRule>
  </conditionalFormatting>
  <conditionalFormatting sqref="G54:H54">
    <cfRule type="containsText" dxfId="261" priority="84" operator="containsText" text="REMOVE">
      <formula>NOT(ISERROR(SEARCH("REMOVE",G54)))</formula>
    </cfRule>
  </conditionalFormatting>
  <conditionalFormatting sqref="I54">
    <cfRule type="containsText" dxfId="260" priority="83" operator="containsText" text="REMOVE">
      <formula>NOT(ISERROR(SEARCH("REMOVE",I54)))</formula>
    </cfRule>
  </conditionalFormatting>
  <conditionalFormatting sqref="I54">
    <cfRule type="cellIs" dxfId="259" priority="82" operator="equal">
      <formula>"Exclude"</formula>
    </cfRule>
  </conditionalFormatting>
  <conditionalFormatting sqref="I54">
    <cfRule type="containsText" dxfId="258" priority="80" operator="containsText" text="N/A">
      <formula>NOT(ISERROR(SEARCH("N/A",I54)))</formula>
    </cfRule>
    <cfRule type="containsText" dxfId="257" priority="81" operator="containsText" text="DO NOT">
      <formula>NOT(ISERROR(SEARCH("DO NOT",I54)))</formula>
    </cfRule>
  </conditionalFormatting>
  <conditionalFormatting sqref="G60:H60">
    <cfRule type="containsText" dxfId="256" priority="79" operator="containsText" text="REMOVE">
      <formula>NOT(ISERROR(SEARCH("REMOVE",G60)))</formula>
    </cfRule>
  </conditionalFormatting>
  <conditionalFormatting sqref="I60">
    <cfRule type="containsText" dxfId="255" priority="78" operator="containsText" text="REMOVE">
      <formula>NOT(ISERROR(SEARCH("REMOVE",I60)))</formula>
    </cfRule>
  </conditionalFormatting>
  <conditionalFormatting sqref="I60">
    <cfRule type="cellIs" dxfId="254" priority="77" operator="equal">
      <formula>"Exclude"</formula>
    </cfRule>
  </conditionalFormatting>
  <conditionalFormatting sqref="I60">
    <cfRule type="containsText" dxfId="253" priority="75" operator="containsText" text="N/A">
      <formula>NOT(ISERROR(SEARCH("N/A",I60)))</formula>
    </cfRule>
    <cfRule type="containsText" dxfId="252" priority="76" operator="containsText" text="DO NOT">
      <formula>NOT(ISERROR(SEARCH("DO NOT",I60)))</formula>
    </cfRule>
  </conditionalFormatting>
  <conditionalFormatting sqref="H69">
    <cfRule type="containsText" dxfId="251" priority="74" operator="containsText" text="REMOVE">
      <formula>NOT(ISERROR(SEARCH("REMOVE",H69)))</formula>
    </cfRule>
  </conditionalFormatting>
  <conditionalFormatting sqref="I69">
    <cfRule type="containsText" dxfId="250" priority="73" operator="containsText" text="REMOVE">
      <formula>NOT(ISERROR(SEARCH("REMOVE",I69)))</formula>
    </cfRule>
  </conditionalFormatting>
  <conditionalFormatting sqref="I69">
    <cfRule type="cellIs" dxfId="249" priority="72" operator="equal">
      <formula>"Exclude"</formula>
    </cfRule>
  </conditionalFormatting>
  <conditionalFormatting sqref="I69">
    <cfRule type="containsText" dxfId="248" priority="70" operator="containsText" text="N/A">
      <formula>NOT(ISERROR(SEARCH("N/A",I69)))</formula>
    </cfRule>
    <cfRule type="containsText" dxfId="247" priority="71" operator="containsText" text="DO NOT">
      <formula>NOT(ISERROR(SEARCH("DO NOT",I69)))</formula>
    </cfRule>
  </conditionalFormatting>
  <conditionalFormatting sqref="G76:H76">
    <cfRule type="containsText" dxfId="246" priority="69" operator="containsText" text="REMOVE">
      <formula>NOT(ISERROR(SEARCH("REMOVE",G76)))</formula>
    </cfRule>
  </conditionalFormatting>
  <conditionalFormatting sqref="I76">
    <cfRule type="containsText" dxfId="245" priority="68" operator="containsText" text="REMOVE">
      <formula>NOT(ISERROR(SEARCH("REMOVE",I76)))</formula>
    </cfRule>
  </conditionalFormatting>
  <conditionalFormatting sqref="I76">
    <cfRule type="cellIs" dxfId="244" priority="67" operator="equal">
      <formula>"Exclude"</formula>
    </cfRule>
  </conditionalFormatting>
  <conditionalFormatting sqref="I76">
    <cfRule type="containsText" dxfId="243" priority="65" operator="containsText" text="N/A">
      <formula>NOT(ISERROR(SEARCH("N/A",I76)))</formula>
    </cfRule>
    <cfRule type="containsText" dxfId="242" priority="66" operator="containsText" text="DO NOT">
      <formula>NOT(ISERROR(SEARCH("DO NOT",I76)))</formula>
    </cfRule>
  </conditionalFormatting>
  <conditionalFormatting sqref="G23:H23">
    <cfRule type="containsText" dxfId="241" priority="58" operator="containsText" text="REMOVE">
      <formula>NOT(ISERROR(SEARCH("REMOVE",G23)))</formula>
    </cfRule>
  </conditionalFormatting>
  <conditionalFormatting sqref="I23">
    <cfRule type="cellIs" dxfId="240" priority="57" operator="equal">
      <formula>"Exclude"</formula>
    </cfRule>
  </conditionalFormatting>
  <conditionalFormatting sqref="I23">
    <cfRule type="containsText" dxfId="239" priority="55" operator="containsText" text="N/A">
      <formula>NOT(ISERROR(SEARCH("N/A",I23)))</formula>
    </cfRule>
    <cfRule type="containsText" dxfId="238" priority="56" operator="containsText" text="DO NOT">
      <formula>NOT(ISERROR(SEARCH("DO NOT",I23)))</formula>
    </cfRule>
  </conditionalFormatting>
  <conditionalFormatting sqref="G19:H19">
    <cfRule type="containsText" dxfId="237" priority="54" operator="containsText" text="REMOVE">
      <formula>NOT(ISERROR(SEARCH("REMOVE",G19)))</formula>
    </cfRule>
  </conditionalFormatting>
  <conditionalFormatting sqref="I19">
    <cfRule type="cellIs" dxfId="236" priority="53" operator="equal">
      <formula>"Exclude"</formula>
    </cfRule>
  </conditionalFormatting>
  <conditionalFormatting sqref="I19">
    <cfRule type="containsText" dxfId="235" priority="51" operator="containsText" text="N/A">
      <formula>NOT(ISERROR(SEARCH("N/A",I19)))</formula>
    </cfRule>
    <cfRule type="containsText" dxfId="234" priority="52" operator="containsText" text="DO NOT">
      <formula>NOT(ISERROR(SEARCH("DO NOT",I19)))</formula>
    </cfRule>
  </conditionalFormatting>
  <conditionalFormatting sqref="I48">
    <cfRule type="containsText" dxfId="233" priority="49" operator="containsText" text="N/A">
      <formula>NOT(ISERROR(SEARCH("N/A",I48)))</formula>
    </cfRule>
    <cfRule type="containsText" dxfId="232" priority="50" operator="containsText" text="DO NOT">
      <formula>NOT(ISERROR(SEARCH("DO NOT",I48)))</formula>
    </cfRule>
  </conditionalFormatting>
  <conditionalFormatting sqref="I53">
    <cfRule type="containsText" dxfId="231" priority="47" operator="containsText" text="N/A">
      <formula>NOT(ISERROR(SEARCH("N/A",I53)))</formula>
    </cfRule>
    <cfRule type="containsText" dxfId="230" priority="48" operator="containsText" text="DO NOT">
      <formula>NOT(ISERROR(SEARCH("DO NOT",I53)))</formula>
    </cfRule>
  </conditionalFormatting>
  <conditionalFormatting sqref="I58">
    <cfRule type="containsText" dxfId="229" priority="45" operator="containsText" text="N/A">
      <formula>NOT(ISERROR(SEARCH("N/A",I58)))</formula>
    </cfRule>
    <cfRule type="containsText" dxfId="228" priority="46" operator="containsText" text="DO NOT">
      <formula>NOT(ISERROR(SEARCH("DO NOT",I58)))</formula>
    </cfRule>
  </conditionalFormatting>
  <conditionalFormatting sqref="I68">
    <cfRule type="containsText" dxfId="227" priority="43" operator="containsText" text="N/A">
      <formula>NOT(ISERROR(SEARCH("N/A",I68)))</formula>
    </cfRule>
    <cfRule type="containsText" dxfId="226" priority="44" operator="containsText" text="DO NOT">
      <formula>NOT(ISERROR(SEARCH("DO NOT",I68)))</formula>
    </cfRule>
  </conditionalFormatting>
  <conditionalFormatting sqref="I74">
    <cfRule type="containsText" dxfId="225" priority="41" operator="containsText" text="N/A">
      <formula>NOT(ISERROR(SEARCH("N/A",I74)))</formula>
    </cfRule>
    <cfRule type="containsText" dxfId="224" priority="42" operator="containsText" text="DO NOT">
      <formula>NOT(ISERROR(SEARCH("DO NOT",I74)))</formula>
    </cfRule>
  </conditionalFormatting>
  <conditionalFormatting sqref="I13">
    <cfRule type="cellIs" dxfId="223" priority="37" operator="equal">
      <formula>""</formula>
    </cfRule>
  </conditionalFormatting>
  <conditionalFormatting sqref="G75:H75">
    <cfRule type="containsText" dxfId="222" priority="36" operator="containsText" text="REMOVE">
      <formula>NOT(ISERROR(SEARCH("REMOVE",G75)))</formula>
    </cfRule>
  </conditionalFormatting>
  <conditionalFormatting sqref="I75">
    <cfRule type="containsText" dxfId="221" priority="35" operator="containsText" text="REMOVE">
      <formula>NOT(ISERROR(SEARCH("REMOVE",I75)))</formula>
    </cfRule>
  </conditionalFormatting>
  <conditionalFormatting sqref="I75">
    <cfRule type="cellIs" dxfId="220" priority="34" operator="equal">
      <formula>"Exclude"</formula>
    </cfRule>
  </conditionalFormatting>
  <conditionalFormatting sqref="I75">
    <cfRule type="containsText" dxfId="219" priority="32" operator="containsText" text="N/A">
      <formula>NOT(ISERROR(SEARCH("N/A",I75)))</formula>
    </cfRule>
    <cfRule type="containsText" dxfId="218" priority="33" operator="containsText" text="DO NOT">
      <formula>NOT(ISERROR(SEARCH("DO NOT",I75)))</formula>
    </cfRule>
  </conditionalFormatting>
  <conditionalFormatting sqref="H21">
    <cfRule type="containsText" dxfId="217" priority="31" operator="containsText" text="REMOVE">
      <formula>NOT(ISERROR(SEARCH("REMOVE",H21)))</formula>
    </cfRule>
  </conditionalFormatting>
  <conditionalFormatting sqref="I20:I21">
    <cfRule type="containsText" dxfId="216" priority="28" operator="containsText" text="N/A">
      <formula>NOT(ISERROR(SEARCH("N/A",I20)))</formula>
    </cfRule>
    <cfRule type="containsText" dxfId="215" priority="29" operator="containsText" text="DO NOT">
      <formula>NOT(ISERROR(SEARCH("DO NOT",I20)))</formula>
    </cfRule>
  </conditionalFormatting>
  <conditionalFormatting sqref="I20:I21">
    <cfRule type="cellIs" dxfId="214" priority="30" operator="equal">
      <formula>"Exclude"</formula>
    </cfRule>
  </conditionalFormatting>
  <conditionalFormatting sqref="H20">
    <cfRule type="containsText" dxfId="213" priority="27" operator="containsText" text="REMOVE">
      <formula>NOT(ISERROR(SEARCH("REMOVE",H20)))</formula>
    </cfRule>
  </conditionalFormatting>
  <conditionalFormatting sqref="I20">
    <cfRule type="cellIs" dxfId="212" priority="26" operator="equal">
      <formula>""</formula>
    </cfRule>
  </conditionalFormatting>
  <conditionalFormatting sqref="I20">
    <cfRule type="cellIs" dxfId="211" priority="25" operator="equal">
      <formula>"Exclude"</formula>
    </cfRule>
  </conditionalFormatting>
  <conditionalFormatting sqref="I20">
    <cfRule type="containsText" dxfId="210" priority="23" operator="containsText" text="N/A">
      <formula>NOT(ISERROR(SEARCH("N/A",I20)))</formula>
    </cfRule>
    <cfRule type="containsText" dxfId="209" priority="24" operator="containsText" text="DO NOT">
      <formula>NOT(ISERROR(SEARCH("DO NOT",I20)))</formula>
    </cfRule>
  </conditionalFormatting>
  <conditionalFormatting sqref="G20:G21">
    <cfRule type="containsText" dxfId="208" priority="22" operator="containsText" text="REMOVE">
      <formula>NOT(ISERROR(SEARCH("REMOVE",G20)))</formula>
    </cfRule>
  </conditionalFormatting>
  <conditionalFormatting sqref="G20">
    <cfRule type="containsText" dxfId="207" priority="21" operator="containsText" text="REMOVE">
      <formula>NOT(ISERROR(SEARCH("REMOVE",G20)))</formula>
    </cfRule>
  </conditionalFormatting>
  <conditionalFormatting sqref="G20">
    <cfRule type="containsText" dxfId="206" priority="20" operator="containsText" text="REMOVE">
      <formula>NOT(ISERROR(SEARCH("REMOVE",G20)))</formula>
    </cfRule>
  </conditionalFormatting>
  <conditionalFormatting sqref="G25:G30">
    <cfRule type="containsText" dxfId="205" priority="19" operator="containsText" text="REMOVE">
      <formula>NOT(ISERROR(SEARCH("REMOVE",G25)))</formula>
    </cfRule>
  </conditionalFormatting>
  <conditionalFormatting sqref="G33:G38">
    <cfRule type="containsText" dxfId="204" priority="18" operator="containsText" text="REMOVE">
      <formula>NOT(ISERROR(SEARCH("REMOVE",G33)))</formula>
    </cfRule>
  </conditionalFormatting>
  <conditionalFormatting sqref="G41:G43">
    <cfRule type="containsText" dxfId="203" priority="17" operator="containsText" text="REMOVE">
      <formula>NOT(ISERROR(SEARCH("REMOVE",G41)))</formula>
    </cfRule>
  </conditionalFormatting>
  <conditionalFormatting sqref="G46">
    <cfRule type="containsText" dxfId="202" priority="16" operator="containsText" text="REMOVE">
      <formula>NOT(ISERROR(SEARCH("REMOVE",G46)))</formula>
    </cfRule>
  </conditionalFormatting>
  <conditionalFormatting sqref="G47">
    <cfRule type="containsText" dxfId="201" priority="15" operator="containsText" text="REMOVE">
      <formula>NOT(ISERROR(SEARCH("REMOVE",G47)))</formula>
    </cfRule>
  </conditionalFormatting>
  <conditionalFormatting sqref="G50:G52">
    <cfRule type="containsText" dxfId="200" priority="14" operator="containsText" text="REMOVE">
      <formula>NOT(ISERROR(SEARCH("REMOVE",G50)))</formula>
    </cfRule>
  </conditionalFormatting>
  <conditionalFormatting sqref="G56">
    <cfRule type="containsText" dxfId="199" priority="13" operator="containsText" text="REMOVE">
      <formula>NOT(ISERROR(SEARCH("REMOVE",G56)))</formula>
    </cfRule>
  </conditionalFormatting>
  <conditionalFormatting sqref="G55:G56">
    <cfRule type="containsText" dxfId="198" priority="12" operator="containsText" text="REMOVE">
      <formula>NOT(ISERROR(SEARCH("REMOVE",G55)))</formula>
    </cfRule>
  </conditionalFormatting>
  <conditionalFormatting sqref="G57">
    <cfRule type="containsText" dxfId="197" priority="11" operator="containsText" text="REMOVE">
      <formula>NOT(ISERROR(SEARCH("REMOVE",G57)))</formula>
    </cfRule>
  </conditionalFormatting>
  <conditionalFormatting sqref="G61:G67">
    <cfRule type="containsText" dxfId="196" priority="10" operator="containsText" text="REMOVE">
      <formula>NOT(ISERROR(SEARCH("REMOVE",G61)))</formula>
    </cfRule>
  </conditionalFormatting>
  <conditionalFormatting sqref="G61">
    <cfRule type="containsText" dxfId="195" priority="9" operator="containsText" text="REMOVE">
      <formula>NOT(ISERROR(SEARCH("REMOVE",G61)))</formula>
    </cfRule>
  </conditionalFormatting>
  <conditionalFormatting sqref="G62">
    <cfRule type="containsText" dxfId="194" priority="8" operator="containsText" text="REMOVE">
      <formula>NOT(ISERROR(SEARCH("REMOVE",G62)))</formula>
    </cfRule>
  </conditionalFormatting>
  <conditionalFormatting sqref="G63:G65 G67">
    <cfRule type="containsText" dxfId="193" priority="7" operator="containsText" text="REMOVE">
      <formula>NOT(ISERROR(SEARCH("REMOVE",G63)))</formula>
    </cfRule>
  </conditionalFormatting>
  <conditionalFormatting sqref="G66">
    <cfRule type="containsText" dxfId="192" priority="6" operator="containsText" text="REMOVE">
      <formula>NOT(ISERROR(SEARCH("REMOVE",G66)))</formula>
    </cfRule>
  </conditionalFormatting>
  <conditionalFormatting sqref="G70:G73">
    <cfRule type="containsText" dxfId="191" priority="5" operator="containsText" text="REMOVE">
      <formula>NOT(ISERROR(SEARCH("REMOVE",G70)))</formula>
    </cfRule>
  </conditionalFormatting>
  <conditionalFormatting sqref="G70">
    <cfRule type="containsText" dxfId="190" priority="4" operator="containsText" text="REMOVE">
      <formula>NOT(ISERROR(SEARCH("REMOVE",G70)))</formula>
    </cfRule>
  </conditionalFormatting>
  <conditionalFormatting sqref="G71">
    <cfRule type="containsText" dxfId="189" priority="3" operator="containsText" text="REMOVE">
      <formula>NOT(ISERROR(SEARCH("REMOVE",G71)))</formula>
    </cfRule>
  </conditionalFormatting>
  <conditionalFormatting sqref="G72:G73">
    <cfRule type="containsText" dxfId="188" priority="2" operator="containsText" text="REMOVE">
      <formula>NOT(ISERROR(SEARCH("REMOVE",G72)))</formula>
    </cfRule>
  </conditionalFormatting>
  <conditionalFormatting sqref="G69">
    <cfRule type="containsText" dxfId="187" priority="1" operator="containsText" text="REMOVE">
      <formula>NOT(ISERROR(SEARCH("REMOVE",G69)))</formula>
    </cfRule>
  </conditionalFormatting>
  <printOptions horizontalCentered="1"/>
  <pageMargins left="0.39370078740157483" right="0.39370078740157483" top="0.39370078740157483" bottom="0.78740157480314965" header="0.39370078740157483" footer="0.39370078740157483"/>
  <pageSetup scale="32" fitToHeight="2" orientation="portrait" r:id="rId1"/>
  <headerFooter>
    <oddFooter>&amp;R&amp;"Times New Roman,Regular"&amp;20&amp;K01+020Page &amp;P of &amp;N
&amp;"Times New Roman,Bold"K Liu Accounting Services Inc.
&amp;"Times New Roman,Regular"Telephone (204) 275-7531
Fax (204) 504-4095
kliu@kliuaccounting.com
www.kliuaccounting.com
@KLiuAccounting</oddFooter>
  </headerFooter>
  <rowBreaks count="1" manualBreakCount="1">
    <brk id="58" min="6" max="8" man="1"/>
  </rowBreak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4A62B68A-0B63-4847-87FF-46488DD25848}">
          <x14:formula1>
            <xm:f>'Value Pricing Calculation Table'!$E$10:$E$13</xm:f>
          </x14:formula1>
          <xm:sqref>K35:P35</xm:sqref>
        </x14:dataValidation>
        <x14:dataValidation type="list" allowBlank="1" showInputMessage="1" showErrorMessage="1" xr:uid="{34596C34-5A00-4C39-B6B0-FE4399B1C2B0}">
          <x14:formula1>
            <xm:f>'Value Pricing Calculation Table'!$A$10:$A$11</xm:f>
          </x14:formula1>
          <xm:sqref>K25:P28 I25:I28 I55:I56 K55:P56</xm:sqref>
        </x14:dataValidation>
        <x14:dataValidation type="list" allowBlank="1" showInputMessage="1" showErrorMessage="1" xr:uid="{0300C072-4081-45F9-A0F2-9B353C1D326E}">
          <x14:formula1>
            <xm:f>'Value Pricing Calculation Table'!$E$20:$E$21</xm:f>
          </x14:formula1>
          <xm:sqref>K37:P37</xm:sqref>
        </x14:dataValidation>
        <x14:dataValidation type="list" allowBlank="1" showInputMessage="1" showErrorMessage="1" xr:uid="{A3E55C4B-F5CC-41BA-A2B3-7FF5BD2D92CD}">
          <x14:formula1>
            <xm:f>'Value Pricing Calculation Table'!$E$15:$E$18</xm:f>
          </x14:formula1>
          <xm:sqref>K36:P36</xm:sqref>
        </x14:dataValidation>
        <x14:dataValidation type="list" allowBlank="1" showInputMessage="1" showErrorMessage="1" xr:uid="{E1ABD495-C852-40CF-BAD8-B0AFAA669ABE}">
          <x14:formula1>
            <xm:f>'Value Pricing Calculation Table'!$E$2:$E$7</xm:f>
          </x14:formula1>
          <xm:sqref>G48 G39 G44 G31 G68 G53 G58 G74</xm:sqref>
        </x14:dataValidation>
        <x14:dataValidation type="list" allowBlank="1" showInputMessage="1" showErrorMessage="1" xr:uid="{DE9601CF-03FA-41E0-8094-E2D6728BBDB7}">
          <x14:formula1>
            <xm:f>'Value Pricing Calculation Table'!$E$25:$E$27</xm:f>
          </x14:formula1>
          <xm:sqref>I41 K41:P41</xm:sqref>
        </x14:dataValidation>
        <x14:dataValidation type="list" allowBlank="1" showInputMessage="1" showErrorMessage="1" xr:uid="{DA8BD01E-52E4-4545-8F03-91C1F1282DA2}">
          <x14:formula1>
            <xm:f>'Value Pricing Calculation Table'!$E$28:$E$30</xm:f>
          </x14:formula1>
          <xm:sqref>I42 K42:P42</xm:sqref>
        </x14:dataValidation>
        <x14:dataValidation type="list" allowBlank="1" showInputMessage="1" showErrorMessage="1" xr:uid="{091B9859-3B85-4A5A-A455-91DFF96963B6}">
          <x14:formula1>
            <xm:f>'Value Pricing Calculation Table'!$E$33:$E$37</xm:f>
          </x14:formula1>
          <xm:sqref>K46:P46 I46</xm:sqref>
        </x14:dataValidation>
        <x14:dataValidation type="list" allowBlank="1" showInputMessage="1" showErrorMessage="1" xr:uid="{80A597A3-AC1D-4C03-A53B-E771DF7FC704}">
          <x14:formula1>
            <xm:f>'Value Pricing Calculation Table'!$E$39:$E$41</xm:f>
          </x14:formula1>
          <xm:sqref>I50 K50:P50</xm:sqref>
        </x14:dataValidation>
        <x14:dataValidation type="list" allowBlank="1" showInputMessage="1" showErrorMessage="1" xr:uid="{F685118C-E14D-4E18-866A-6823E25F2E3C}">
          <x14:formula1>
            <xm:f>'Value Pricing Calculation Table'!$E$43:$E$45</xm:f>
          </x14:formula1>
          <xm:sqref>I51 K51:P51</xm:sqref>
        </x14:dataValidation>
        <x14:dataValidation type="list" allowBlank="1" showInputMessage="1" showErrorMessage="1" xr:uid="{3EA09392-AAD6-47BE-AEFC-2FF4732A96C3}">
          <x14:formula1>
            <xm:f>'Value Pricing Calculation Table'!$I$47:$I$52</xm:f>
          </x14:formula1>
          <xm:sqref>K61:P66 I61:I66 K20:P20</xm:sqref>
        </x14:dataValidation>
        <x14:dataValidation type="list" allowBlank="1" showInputMessage="1" showErrorMessage="1" xr:uid="{BE6976A3-0016-4E0A-8742-403257E1FF0A}">
          <x14:formula1>
            <xm:f>'Value Pricing Calculation Table'!$J$47:$J$99</xm:f>
          </x14:formula1>
          <xm:sqref>I67 K67:P67</xm:sqref>
        </x14:dataValidation>
        <x14:dataValidation type="list" allowBlank="1" showInputMessage="1" showErrorMessage="1" xr:uid="{C0DCF747-3140-4107-876A-4223C1C40FF9}">
          <x14:formula1>
            <xm:f>'Value Pricing Calculation Table'!$E$10:$E$14</xm:f>
          </x14:formula1>
          <xm:sqref>I35</xm:sqref>
        </x14:dataValidation>
        <x14:dataValidation type="list" allowBlank="1" showInputMessage="1" showErrorMessage="1" xr:uid="{B18C14EF-5EB7-493E-964D-C1E76227E0D7}">
          <x14:formula1>
            <xm:f>'Value Pricing Calculation Table'!$E$15:$E$19</xm:f>
          </x14:formula1>
          <xm:sqref>I36</xm:sqref>
        </x14:dataValidation>
        <x14:dataValidation type="list" allowBlank="1" showInputMessage="1" showErrorMessage="1" xr:uid="{EB5FBC81-611D-43B5-B2C6-07E0E2617C2D}">
          <x14:formula1>
            <xm:f>'Value Pricing Calculation Table'!$E$20:$E$22</xm:f>
          </x14:formula1>
          <xm:sqref>I37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70CD5-CFCF-4260-83DB-309E09DF52C5}">
  <sheetPr codeName="Sheet4">
    <tabColor rgb="FFFFFF00"/>
  </sheetPr>
  <dimension ref="F1:Z111"/>
  <sheetViews>
    <sheetView tabSelected="1" topLeftCell="A93" zoomScale="70" zoomScaleNormal="70" workbookViewId="0">
      <selection activeCell="I103" sqref="I103"/>
    </sheetView>
  </sheetViews>
  <sheetFormatPr defaultRowHeight="15" x14ac:dyDescent="0.25"/>
  <cols>
    <col min="1" max="5" width="3.7109375" style="50" customWidth="1"/>
    <col min="6" max="6" width="9.140625" style="188"/>
    <col min="7" max="7" width="161.7109375" style="189" customWidth="1"/>
    <col min="8" max="8" width="10.140625" style="189" bestFit="1" customWidth="1"/>
    <col min="9" max="9" width="128.7109375" style="190" customWidth="1"/>
    <col min="10" max="10" width="13.28515625" style="212" customWidth="1"/>
    <col min="11" max="16" width="3" style="202" customWidth="1"/>
    <col min="17" max="17" width="30.85546875" style="430" hidden="1" customWidth="1"/>
    <col min="18" max="18" width="16.85546875" style="31" hidden="1" customWidth="1"/>
    <col min="19" max="19" width="17.85546875" style="31" hidden="1" customWidth="1"/>
    <col min="20" max="20" width="15.7109375" style="50" hidden="1" customWidth="1"/>
    <col min="21" max="21" width="11.5703125" style="50" hidden="1" customWidth="1"/>
    <col min="22" max="22" width="16.28515625" style="50" hidden="1" customWidth="1"/>
    <col min="23" max="26" width="9.140625" style="50" hidden="1" customWidth="1"/>
    <col min="27" max="68" width="9.140625" style="50" customWidth="1"/>
    <col min="69" max="16384" width="9.140625" style="50"/>
  </cols>
  <sheetData>
    <row r="1" spans="6:18" x14ac:dyDescent="0.25">
      <c r="F1" s="110"/>
      <c r="G1" s="410"/>
      <c r="H1" s="410"/>
      <c r="I1" s="201"/>
      <c r="J1" s="201"/>
    </row>
    <row r="2" spans="6:18" x14ac:dyDescent="0.25">
      <c r="F2" s="110"/>
      <c r="G2" s="410"/>
      <c r="H2" s="410"/>
      <c r="I2" s="201"/>
      <c r="J2" s="201"/>
    </row>
    <row r="3" spans="6:18" x14ac:dyDescent="0.25">
      <c r="F3" s="110"/>
      <c r="G3" s="410"/>
      <c r="H3" s="410"/>
      <c r="I3" s="201"/>
      <c r="J3" s="201"/>
    </row>
    <row r="4" spans="6:18" x14ac:dyDescent="0.25">
      <c r="F4" s="110"/>
      <c r="G4" s="410"/>
      <c r="H4" s="410"/>
      <c r="I4" s="201"/>
      <c r="J4" s="201"/>
    </row>
    <row r="5" spans="6:18" x14ac:dyDescent="0.25">
      <c r="F5" s="110"/>
      <c r="G5" s="410"/>
      <c r="H5" s="410"/>
      <c r="I5" s="201"/>
      <c r="J5" s="201"/>
    </row>
    <row r="6" spans="6:18" x14ac:dyDescent="0.25">
      <c r="F6" s="110"/>
      <c r="G6" s="410"/>
      <c r="H6" s="410"/>
      <c r="I6" s="201"/>
      <c r="J6" s="201"/>
    </row>
    <row r="7" spans="6:18" x14ac:dyDescent="0.25">
      <c r="F7" s="110"/>
      <c r="G7" s="410"/>
      <c r="H7" s="410"/>
      <c r="I7" s="201"/>
      <c r="J7" s="201"/>
    </row>
    <row r="8" spans="6:18" x14ac:dyDescent="0.25">
      <c r="F8" s="110"/>
      <c r="G8" s="410"/>
      <c r="H8" s="410"/>
      <c r="I8" s="201"/>
      <c r="J8" s="201"/>
    </row>
    <row r="9" spans="6:18" x14ac:dyDescent="0.25">
      <c r="F9" s="110"/>
      <c r="G9" s="410"/>
      <c r="H9" s="410"/>
      <c r="I9" s="201"/>
      <c r="J9" s="201"/>
    </row>
    <row r="10" spans="6:18" ht="37.5" x14ac:dyDescent="0.5">
      <c r="F10" s="110"/>
      <c r="G10" s="450" t="s">
        <v>96</v>
      </c>
      <c r="H10" s="450"/>
      <c r="I10" s="450"/>
      <c r="J10" s="203"/>
      <c r="K10" s="204"/>
      <c r="L10" s="204"/>
      <c r="M10" s="204"/>
      <c r="N10" s="204"/>
      <c r="O10" s="204"/>
      <c r="P10" s="204"/>
    </row>
    <row r="11" spans="6:18" ht="30" x14ac:dyDescent="0.4">
      <c r="F11" s="110"/>
      <c r="G11" s="203"/>
      <c r="H11" s="203"/>
      <c r="I11" s="203"/>
      <c r="J11" s="203"/>
      <c r="K11" s="204"/>
      <c r="L11" s="204"/>
      <c r="M11" s="204"/>
      <c r="N11" s="204"/>
      <c r="O11" s="204"/>
      <c r="P11" s="204"/>
    </row>
    <row r="12" spans="6:18" ht="30" x14ac:dyDescent="0.4">
      <c r="F12" s="110"/>
      <c r="G12" s="203"/>
      <c r="H12" s="203"/>
      <c r="I12" s="203"/>
      <c r="J12" s="203"/>
      <c r="K12" s="204"/>
      <c r="L12" s="204"/>
      <c r="M12" s="204"/>
      <c r="N12" s="204"/>
      <c r="O12" s="204"/>
      <c r="P12" s="204"/>
    </row>
    <row r="13" spans="6:18" ht="30" x14ac:dyDescent="0.4">
      <c r="F13" s="110"/>
      <c r="G13" s="203"/>
      <c r="H13" s="203"/>
      <c r="I13" s="203"/>
      <c r="J13" s="203"/>
      <c r="K13" s="204"/>
      <c r="L13" s="204"/>
      <c r="M13" s="204"/>
      <c r="N13" s="204"/>
      <c r="O13" s="204"/>
      <c r="P13" s="204"/>
    </row>
    <row r="14" spans="6:18" ht="30" x14ac:dyDescent="0.4">
      <c r="F14" s="110"/>
      <c r="G14" s="203"/>
      <c r="H14" s="203"/>
      <c r="I14" s="203"/>
      <c r="J14" s="203"/>
      <c r="K14" s="204"/>
      <c r="L14" s="204"/>
      <c r="M14" s="204"/>
      <c r="N14" s="204"/>
      <c r="O14" s="204"/>
      <c r="P14" s="204"/>
      <c r="R14" s="214" t="s">
        <v>124</v>
      </c>
    </row>
    <row r="15" spans="6:18" ht="30" x14ac:dyDescent="0.4">
      <c r="F15" s="110"/>
      <c r="G15" s="203"/>
      <c r="H15" s="203"/>
      <c r="I15" s="203"/>
      <c r="J15" s="203"/>
      <c r="K15" s="204"/>
      <c r="L15" s="204"/>
      <c r="M15" s="204"/>
      <c r="N15" s="204"/>
      <c r="O15" s="204"/>
      <c r="P15" s="204"/>
      <c r="Q15" s="430" t="s">
        <v>52</v>
      </c>
      <c r="R15" s="214"/>
    </row>
    <row r="16" spans="6:18" ht="25.5" x14ac:dyDescent="0.3">
      <c r="F16" s="110"/>
      <c r="G16" s="411"/>
      <c r="H16" s="411"/>
      <c r="I16" s="412" t="s">
        <v>91</v>
      </c>
      <c r="J16" s="205"/>
      <c r="K16" s="206"/>
      <c r="L16" s="206"/>
      <c r="M16" s="206"/>
      <c r="N16" s="206"/>
      <c r="O16" s="206"/>
      <c r="P16" s="206"/>
      <c r="Q16" s="431" t="s">
        <v>53</v>
      </c>
      <c r="R16" s="214">
        <f>'Value Pricing Calculation Table'!B3*12</f>
        <v>7680</v>
      </c>
    </row>
    <row r="17" spans="6:20" ht="25.5" x14ac:dyDescent="0.25">
      <c r="F17" s="110"/>
      <c r="G17" s="116" t="s">
        <v>97</v>
      </c>
      <c r="H17" s="128"/>
      <c r="I17" s="413"/>
      <c r="J17" s="118"/>
      <c r="K17" s="60"/>
      <c r="L17" s="60"/>
      <c r="M17" s="60"/>
      <c r="N17" s="60"/>
      <c r="O17" s="60"/>
      <c r="P17" s="60"/>
      <c r="Q17" s="431" t="s">
        <v>54</v>
      </c>
      <c r="R17" s="214">
        <f>'Value Pricing Calculation Table'!B4*12</f>
        <v>12360</v>
      </c>
    </row>
    <row r="18" spans="6:20" ht="25.5" x14ac:dyDescent="0.25">
      <c r="F18" s="110"/>
      <c r="G18" s="119"/>
      <c r="H18" s="128"/>
      <c r="I18" s="413"/>
      <c r="J18" s="120"/>
      <c r="K18" s="61"/>
      <c r="L18" s="61"/>
      <c r="M18" s="61"/>
      <c r="N18" s="61"/>
      <c r="O18" s="61"/>
      <c r="P18" s="61"/>
    </row>
    <row r="19" spans="6:20" ht="25.5" x14ac:dyDescent="0.3">
      <c r="F19" s="110"/>
      <c r="G19" s="152"/>
      <c r="H19" s="152"/>
      <c r="I19" s="414" t="s">
        <v>92</v>
      </c>
      <c r="J19" s="207"/>
      <c r="K19" s="208"/>
      <c r="L19" s="208"/>
      <c r="M19" s="208"/>
      <c r="N19" s="208"/>
      <c r="O19" s="208"/>
      <c r="P19" s="208"/>
    </row>
    <row r="20" spans="6:20" ht="25.5" x14ac:dyDescent="0.3">
      <c r="F20" s="110"/>
      <c r="G20" s="152"/>
      <c r="H20" s="152"/>
      <c r="I20" s="415">
        <v>2021</v>
      </c>
      <c r="J20" s="153"/>
      <c r="K20" s="209"/>
      <c r="L20" s="209"/>
      <c r="M20" s="209"/>
      <c r="N20" s="209"/>
      <c r="O20" s="209"/>
      <c r="P20" s="209"/>
    </row>
    <row r="21" spans="6:20" ht="18.75" x14ac:dyDescent="0.3">
      <c r="F21" s="110"/>
      <c r="G21" s="152"/>
      <c r="H21" s="152"/>
      <c r="I21" s="416"/>
      <c r="J21" s="153"/>
      <c r="K21" s="209"/>
      <c r="L21" s="209"/>
      <c r="M21" s="209"/>
      <c r="N21" s="209"/>
      <c r="O21" s="209"/>
      <c r="P21" s="209"/>
      <c r="Q21" s="432">
        <f>Q27-SUM($Q$64:$Q$71)</f>
        <v>3785</v>
      </c>
      <c r="R21" s="219" t="s">
        <v>113</v>
      </c>
    </row>
    <row r="22" spans="6:20" ht="51" customHeight="1" thickBot="1" x14ac:dyDescent="0.3">
      <c r="F22" s="110"/>
      <c r="G22" s="446" t="s">
        <v>109</v>
      </c>
      <c r="H22" s="447"/>
      <c r="I22" s="417" t="s">
        <v>99</v>
      </c>
      <c r="J22" s="124"/>
      <c r="K22" s="65"/>
      <c r="L22" s="65"/>
      <c r="M22" s="65"/>
      <c r="N22" s="65"/>
      <c r="O22" s="65"/>
      <c r="P22" s="65"/>
      <c r="Q22" s="433">
        <f>'[1]Value Pricing 2021'!$K$10</f>
        <v>1.1200000000000001</v>
      </c>
      <c r="R22" s="220" t="s">
        <v>112</v>
      </c>
    </row>
    <row r="23" spans="6:20" ht="27" thickTop="1" thickBot="1" x14ac:dyDescent="0.3">
      <c r="F23" s="110"/>
      <c r="G23" s="155" t="s">
        <v>121</v>
      </c>
      <c r="H23" s="155"/>
      <c r="I23" s="418"/>
      <c r="J23" s="125"/>
      <c r="K23" s="52"/>
      <c r="L23" s="52"/>
      <c r="M23" s="52"/>
      <c r="N23" s="52"/>
      <c r="O23" s="52"/>
      <c r="P23" s="52"/>
      <c r="Q23" s="434">
        <v>0</v>
      </c>
      <c r="R23" s="49">
        <v>0</v>
      </c>
      <c r="S23" s="49">
        <v>0</v>
      </c>
    </row>
    <row r="24" spans="6:20" ht="144.75" customHeight="1" thickTop="1" x14ac:dyDescent="0.25">
      <c r="F24" s="110"/>
      <c r="G24" s="448" t="s">
        <v>238</v>
      </c>
      <c r="H24" s="157"/>
      <c r="I24" s="419" t="s">
        <v>239</v>
      </c>
      <c r="J24" s="127"/>
      <c r="K24" s="68"/>
      <c r="L24" s="68"/>
      <c r="M24" s="68"/>
      <c r="N24" s="68"/>
      <c r="O24" s="68"/>
      <c r="P24" s="68"/>
      <c r="Q24" s="434">
        <f>IFERROR($I24*VLOOKUP($G24,'Value Pricing Calculation Table'!$L$51:$M$57,2),0)</f>
        <v>0</v>
      </c>
      <c r="R24" s="49">
        <f>IFERROR($I24*VLOOKUP($G24,'Value Pricing Calculation Table'!$L$51:$M$57,2),0)</f>
        <v>0</v>
      </c>
      <c r="S24" s="49">
        <f>IFERROR($I24*VLOOKUP($G24,'Value Pricing Calculation Table'!$L$51:$M$57,2),0)</f>
        <v>0</v>
      </c>
    </row>
    <row r="25" spans="6:20" ht="249.75" customHeight="1" thickBot="1" x14ac:dyDescent="0.3">
      <c r="F25" s="110"/>
      <c r="G25" s="449"/>
      <c r="H25" s="159"/>
      <c r="I25" s="420" t="s">
        <v>240</v>
      </c>
      <c r="J25" s="138"/>
      <c r="K25" s="84"/>
      <c r="L25" s="84"/>
      <c r="M25" s="84"/>
      <c r="N25" s="84"/>
      <c r="O25" s="84"/>
      <c r="P25" s="84"/>
      <c r="Q25" s="434"/>
      <c r="R25" s="49"/>
      <c r="S25" s="49"/>
    </row>
    <row r="26" spans="6:20" s="148" customFormat="1" ht="24.75" thickTop="1" x14ac:dyDescent="0.25">
      <c r="F26" s="161"/>
      <c r="G26" s="162"/>
      <c r="H26" s="163"/>
      <c r="I26" s="421"/>
      <c r="J26" s="138"/>
      <c r="K26" s="84"/>
      <c r="L26" s="84"/>
      <c r="M26" s="84"/>
      <c r="N26" s="84"/>
      <c r="O26" s="84"/>
      <c r="P26" s="84"/>
      <c r="Q26" s="434"/>
      <c r="R26" s="49"/>
      <c r="S26" s="49"/>
    </row>
    <row r="27" spans="6:20" ht="26.25" thickBot="1" x14ac:dyDescent="0.3">
      <c r="F27" s="110"/>
      <c r="G27" s="165" t="s">
        <v>7</v>
      </c>
      <c r="H27" s="165"/>
      <c r="I27" s="422"/>
      <c r="J27" s="125"/>
      <c r="K27" s="52"/>
      <c r="L27" s="52"/>
      <c r="M27" s="52"/>
      <c r="N27" s="52"/>
      <c r="O27" s="52"/>
      <c r="P27" s="52"/>
      <c r="Q27" s="435">
        <f>SUM(Q29:Q79)</f>
        <v>3785</v>
      </c>
      <c r="R27" s="215" t="s">
        <v>113</v>
      </c>
    </row>
    <row r="28" spans="6:20" ht="38.25" customHeight="1" thickTop="1" thickBot="1" x14ac:dyDescent="0.3">
      <c r="F28" s="110"/>
      <c r="G28" s="167" t="s">
        <v>6</v>
      </c>
      <c r="H28" s="167"/>
      <c r="I28" s="168" t="s">
        <v>97</v>
      </c>
      <c r="J28" s="126"/>
      <c r="K28" s="66"/>
      <c r="L28" s="66"/>
      <c r="M28" s="66"/>
      <c r="N28" s="66"/>
      <c r="O28" s="66"/>
      <c r="P28" s="66"/>
      <c r="Q28" s="435" t="s">
        <v>111</v>
      </c>
      <c r="R28" s="216" t="s">
        <v>53</v>
      </c>
      <c r="S28" s="216" t="s">
        <v>54</v>
      </c>
    </row>
    <row r="29" spans="6:20" ht="48" thickTop="1" thickBot="1" x14ac:dyDescent="0.3">
      <c r="F29" s="110"/>
      <c r="G29" s="169" t="s">
        <v>254</v>
      </c>
      <c r="H29" s="170"/>
      <c r="I29" s="423" t="s">
        <v>55</v>
      </c>
      <c r="J29" s="127"/>
      <c r="K29" s="68"/>
      <c r="L29" s="68"/>
      <c r="M29" s="68"/>
      <c r="N29" s="68"/>
      <c r="O29" s="68"/>
      <c r="P29" s="68"/>
      <c r="Q29" s="436">
        <f>IF($I29="INCLUDE",'[1]Value Pricing 2021'!$I$12,0)</f>
        <v>600</v>
      </c>
      <c r="R29" s="48">
        <f>IF($I29="INCLUDE",'[1]Value Pricing 2021'!$I$12,0)</f>
        <v>600</v>
      </c>
      <c r="S29" s="48">
        <f>IF($I29="INCLUDE",'[1]Value Pricing 2021'!$I$12,0)</f>
        <v>600</v>
      </c>
      <c r="T29" s="50" t="s">
        <v>63</v>
      </c>
    </row>
    <row r="30" spans="6:20" ht="38.25" customHeight="1" thickTop="1" thickBot="1" x14ac:dyDescent="0.3">
      <c r="F30" s="110"/>
      <c r="G30" s="169" t="s">
        <v>62</v>
      </c>
      <c r="H30" s="170"/>
      <c r="I30" s="423" t="s">
        <v>55</v>
      </c>
      <c r="J30" s="127"/>
      <c r="K30" s="68"/>
      <c r="L30" s="68"/>
      <c r="M30" s="68"/>
      <c r="N30" s="68"/>
      <c r="O30" s="68"/>
      <c r="P30" s="68"/>
      <c r="Q30" s="436">
        <f>IF($I30="INCLUDE",'[1]Value Pricing 2021'!$I$14,0)</f>
        <v>300</v>
      </c>
      <c r="R30" s="48">
        <f>IF($I30="INCLUDE",'[1]Value Pricing 2021'!$I$14,0)</f>
        <v>300</v>
      </c>
      <c r="S30" s="48">
        <f>IF($I30="INCLUDE",'[1]Value Pricing 2021'!$I$14,0)</f>
        <v>300</v>
      </c>
      <c r="T30" s="50" t="s">
        <v>62</v>
      </c>
    </row>
    <row r="31" spans="6:20" ht="38.25" customHeight="1" thickTop="1" thickBot="1" x14ac:dyDescent="0.3">
      <c r="F31" s="110"/>
      <c r="G31" s="169" t="s">
        <v>38</v>
      </c>
      <c r="H31" s="170"/>
      <c r="I31" s="423" t="s">
        <v>56</v>
      </c>
      <c r="J31" s="127"/>
      <c r="K31" s="68"/>
      <c r="L31" s="68"/>
      <c r="M31" s="68"/>
      <c r="N31" s="68"/>
      <c r="O31" s="68"/>
      <c r="P31" s="68"/>
      <c r="Q31" s="436">
        <f>IF($I31="INCLUDE",'[1]Value Pricing 2021'!$I$22,0)</f>
        <v>0</v>
      </c>
      <c r="R31" s="48">
        <f>IF($I31="INCLUDE",'[1]Value Pricing 2021'!$I$22,0)</f>
        <v>0</v>
      </c>
      <c r="S31" s="48">
        <f>IF($I31="INCLUDE",'[1]Value Pricing 2021'!$I$22,0)</f>
        <v>0</v>
      </c>
      <c r="T31" s="50" t="s">
        <v>38</v>
      </c>
    </row>
    <row r="32" spans="6:20" ht="38.25" customHeight="1" thickTop="1" thickBot="1" x14ac:dyDescent="0.3">
      <c r="F32" s="110"/>
      <c r="G32" s="169" t="s">
        <v>39</v>
      </c>
      <c r="H32" s="170"/>
      <c r="I32" s="424" t="s">
        <v>253</v>
      </c>
      <c r="J32" s="127"/>
      <c r="K32" s="68"/>
      <c r="L32" s="68"/>
      <c r="M32" s="68"/>
      <c r="N32" s="68"/>
      <c r="O32" s="68"/>
      <c r="P32" s="68"/>
      <c r="Q32" s="436">
        <f>IF(I37=0,0,'[1]Value Pricing 2021'!$I$18)</f>
        <v>0</v>
      </c>
      <c r="R32" s="436">
        <f>IF(J37=0,0,'[1]Value Pricing 2021'!$I$18)</f>
        <v>0</v>
      </c>
      <c r="S32" s="436">
        <f>IF(K37=0,0,'[1]Value Pricing 2021'!$I$18)</f>
        <v>0</v>
      </c>
      <c r="T32" s="50" t="s">
        <v>39</v>
      </c>
    </row>
    <row r="33" spans="6:23" ht="38.25" customHeight="1" thickTop="1" thickBot="1" x14ac:dyDescent="0.3">
      <c r="F33" s="110"/>
      <c r="G33" s="169" t="s">
        <v>138</v>
      </c>
      <c r="H33" s="157"/>
      <c r="I33" s="424" t="s">
        <v>65</v>
      </c>
      <c r="J33" s="129"/>
      <c r="K33" s="71"/>
      <c r="L33" s="71"/>
      <c r="M33" s="71"/>
      <c r="N33" s="71"/>
      <c r="O33" s="71"/>
      <c r="P33" s="71"/>
      <c r="Q33" s="436">
        <v>0</v>
      </c>
      <c r="R33" s="48">
        <v>0</v>
      </c>
      <c r="S33" s="48">
        <v>0</v>
      </c>
    </row>
    <row r="34" spans="6:23" ht="54" customHeight="1" thickTop="1" thickBot="1" x14ac:dyDescent="0.3">
      <c r="F34" s="110"/>
      <c r="G34" s="169" t="s">
        <v>122</v>
      </c>
      <c r="H34" s="157"/>
      <c r="I34" s="424" t="s">
        <v>65</v>
      </c>
      <c r="J34" s="129"/>
      <c r="K34" s="71"/>
      <c r="L34" s="71"/>
      <c r="M34" s="71"/>
      <c r="N34" s="71"/>
      <c r="O34" s="71"/>
      <c r="P34" s="71"/>
      <c r="Q34" s="436">
        <v>0</v>
      </c>
      <c r="R34" s="48">
        <v>0</v>
      </c>
      <c r="S34" s="48">
        <v>0</v>
      </c>
    </row>
    <row r="35" spans="6:23" ht="16.5" customHeight="1" thickTop="1" thickBot="1" x14ac:dyDescent="0.3">
      <c r="F35" s="110"/>
      <c r="G35" s="173"/>
      <c r="H35" s="157"/>
      <c r="I35" s="425"/>
      <c r="J35" s="127"/>
      <c r="K35" s="68"/>
      <c r="L35" s="68"/>
      <c r="M35" s="68"/>
      <c r="N35" s="68"/>
      <c r="O35" s="68"/>
      <c r="P35" s="68"/>
      <c r="Q35" s="436">
        <v>0</v>
      </c>
      <c r="R35" s="48">
        <v>0</v>
      </c>
      <c r="S35" s="48">
        <v>0</v>
      </c>
    </row>
    <row r="36" spans="6:23" ht="38.25" customHeight="1" thickTop="1" x14ac:dyDescent="0.25">
      <c r="F36" s="110"/>
      <c r="G36" s="167" t="s">
        <v>5</v>
      </c>
      <c r="H36" s="167"/>
      <c r="I36" s="426"/>
      <c r="J36" s="127"/>
      <c r="K36" s="68"/>
      <c r="L36" s="68"/>
      <c r="M36" s="68"/>
      <c r="N36" s="68"/>
      <c r="O36" s="68"/>
      <c r="P36" s="68"/>
      <c r="Q36" s="436">
        <v>0</v>
      </c>
      <c r="R36" s="48">
        <v>0</v>
      </c>
      <c r="S36" s="48">
        <v>0</v>
      </c>
    </row>
    <row r="37" spans="6:23" ht="38.25" customHeight="1" x14ac:dyDescent="0.25">
      <c r="F37" s="110"/>
      <c r="G37" s="175" t="s">
        <v>241</v>
      </c>
      <c r="H37" s="176" t="s">
        <v>37</v>
      </c>
      <c r="I37" s="423"/>
      <c r="J37" s="130"/>
      <c r="K37" s="87"/>
      <c r="L37" s="87"/>
      <c r="M37" s="87"/>
      <c r="N37" s="87"/>
      <c r="O37" s="87"/>
      <c r="P37" s="87"/>
      <c r="Q37" s="437">
        <f>IF($I37=0,0,SUM('[1]Value Pricing 2021'!$H$25:$H$26)+IF($I37&gt;59,ROUNDUP(($I37-59),-1)/10*(55/50*10)*12,0))</f>
        <v>0</v>
      </c>
      <c r="R37" s="73">
        <f>IF($I37=0,0,SUM('[1]Value Pricing 2021'!$H$25:$H$26)+IF($I37&gt;59,ROUNDUP(($I37-59),-1)/10*(55/50*10)*12,0))</f>
        <v>0</v>
      </c>
      <c r="S37" s="73">
        <f>IF($I37=0,0,SUM('[1]Value Pricing 2021'!$H$25:$H$26)+IF($I37&gt;59,ROUNDUP(($I37-59),-1)/10*(55/50*10)*12,0))</f>
        <v>0</v>
      </c>
      <c r="T37" s="74">
        <f>Q37-990</f>
        <v>-990</v>
      </c>
      <c r="U37" s="74"/>
    </row>
    <row r="38" spans="6:23" s="51" customFormat="1" ht="38.25" customHeight="1" x14ac:dyDescent="0.25">
      <c r="F38" s="131"/>
      <c r="G38" s="175" t="s">
        <v>100</v>
      </c>
      <c r="H38" s="176" t="s">
        <v>37</v>
      </c>
      <c r="I38" s="423"/>
      <c r="J38" s="130"/>
      <c r="K38" s="87"/>
      <c r="L38" s="87"/>
      <c r="M38" s="87"/>
      <c r="N38" s="87"/>
      <c r="O38" s="87"/>
      <c r="P38" s="87"/>
      <c r="Q38" s="438">
        <f>IF($I38=0,0,'[1]Value Pricing 2021'!$H$27+IF($I38&gt;4,ROUNDUP(($I38-5)/2,0)*'[1]Value Pricing 2021'!$I$27,0))</f>
        <v>0</v>
      </c>
      <c r="R38" s="217">
        <f>IF($I38=0,0,'[1]Value Pricing 2021'!$H$27+IF($I38&gt;4,ROUNDUP(($I38-5)/2,0)*'[1]Value Pricing 2021'!$I$27,0))</f>
        <v>0</v>
      </c>
      <c r="S38" s="217">
        <f>IF($I38=0,0,'[1]Value Pricing 2021'!$H$27+IF($I38&gt;4,ROUNDUP(($I38-5)/2,0)*'[1]Value Pricing 2021'!$I$27,0))</f>
        <v>0</v>
      </c>
      <c r="T38" s="76">
        <f>S38-'[1]Value Pricing 2021'!$H$27</f>
        <v>-990</v>
      </c>
      <c r="U38" s="74"/>
      <c r="V38" s="50"/>
      <c r="W38" s="50"/>
    </row>
    <row r="39" spans="6:23" ht="38.25" customHeight="1" x14ac:dyDescent="0.25">
      <c r="F39" s="110"/>
      <c r="G39" s="175" t="s">
        <v>43</v>
      </c>
      <c r="H39" s="170"/>
      <c r="I39" s="423" t="s">
        <v>42</v>
      </c>
      <c r="J39" s="127"/>
      <c r="K39" s="68"/>
      <c r="L39" s="68"/>
      <c r="M39" s="68"/>
      <c r="N39" s="68"/>
      <c r="O39" s="68"/>
      <c r="P39" s="68"/>
      <c r="Q39" s="436">
        <f>VLOOKUP($I39,'Value Pricing Calculation Table'!$L$9:$M$22,2,FALSE)</f>
        <v>50</v>
      </c>
      <c r="R39" s="47">
        <f>VLOOKUP($I39,'Value Pricing Calculation Table'!$L$9:$M$22,2,FALSE)</f>
        <v>50</v>
      </c>
      <c r="S39" s="47">
        <f>VLOOKUP($I39,'Value Pricing Calculation Table'!$L$9:$M$22,2,FALSE)</f>
        <v>50</v>
      </c>
      <c r="U39" s="74"/>
    </row>
    <row r="40" spans="6:23" ht="38.25" customHeight="1" x14ac:dyDescent="0.25">
      <c r="F40" s="110"/>
      <c r="G40" s="175" t="s">
        <v>242</v>
      </c>
      <c r="H40" s="170"/>
      <c r="I40" s="423" t="s">
        <v>48</v>
      </c>
      <c r="J40" s="127"/>
      <c r="K40" s="68"/>
      <c r="L40" s="68"/>
      <c r="M40" s="68"/>
      <c r="N40" s="68"/>
      <c r="O40" s="68"/>
      <c r="P40" s="68"/>
      <c r="Q40" s="436">
        <f>VLOOKUP($I40,'Value Pricing Calculation Table'!$L$9:$M$22,2,FALSE)</f>
        <v>100</v>
      </c>
      <c r="R40" s="47">
        <f>VLOOKUP($I40,'Value Pricing Calculation Table'!$L$9:$M$22,2,FALSE)</f>
        <v>100</v>
      </c>
      <c r="S40" s="47">
        <f>VLOOKUP($I40,'Value Pricing Calculation Table'!$L$9:$M$22,2,FALSE)</f>
        <v>100</v>
      </c>
    </row>
    <row r="41" spans="6:23" ht="38.25" customHeight="1" x14ac:dyDescent="0.25">
      <c r="F41" s="110"/>
      <c r="G41" s="175" t="s">
        <v>44</v>
      </c>
      <c r="H41" s="170"/>
      <c r="I41" s="423" t="s">
        <v>50</v>
      </c>
      <c r="J41" s="127"/>
      <c r="K41" s="68"/>
      <c r="L41" s="68"/>
      <c r="M41" s="68"/>
      <c r="N41" s="68"/>
      <c r="O41" s="68"/>
      <c r="P41" s="68"/>
      <c r="Q41" s="436">
        <f>VLOOKUP($I41,'Value Pricing Calculation Table'!$L$9:$M$22,2,FALSE)</f>
        <v>0</v>
      </c>
      <c r="R41" s="47">
        <f>VLOOKUP($I41,'Value Pricing Calculation Table'!$L$9:$M$22,2,FALSE)</f>
        <v>0</v>
      </c>
      <c r="S41" s="47">
        <f>VLOOKUP($I41,'Value Pricing Calculation Table'!$L$9:$M$22,2,FALSE)</f>
        <v>0</v>
      </c>
    </row>
    <row r="42" spans="6:23" ht="38.25" customHeight="1" x14ac:dyDescent="0.25">
      <c r="F42" s="110"/>
      <c r="G42" s="175" t="s">
        <v>66</v>
      </c>
      <c r="H42" s="157"/>
      <c r="I42" s="424" t="s">
        <v>67</v>
      </c>
      <c r="J42" s="127"/>
      <c r="K42" s="68"/>
      <c r="L42" s="68"/>
      <c r="M42" s="68"/>
      <c r="N42" s="68"/>
      <c r="O42" s="68"/>
      <c r="P42" s="68"/>
      <c r="Q42" s="436">
        <v>0</v>
      </c>
      <c r="R42" s="48">
        <v>0</v>
      </c>
      <c r="S42" s="48">
        <v>0</v>
      </c>
    </row>
    <row r="43" spans="6:23" ht="16.5" customHeight="1" thickBot="1" x14ac:dyDescent="0.3">
      <c r="F43" s="110"/>
      <c r="G43" s="178"/>
      <c r="H43" s="157"/>
      <c r="I43" s="425"/>
      <c r="J43" s="127"/>
      <c r="K43" s="68"/>
      <c r="L43" s="68"/>
      <c r="M43" s="68"/>
      <c r="N43" s="68"/>
      <c r="O43" s="68"/>
      <c r="P43" s="68"/>
      <c r="Q43" s="436">
        <v>0</v>
      </c>
      <c r="R43" s="48">
        <v>0</v>
      </c>
      <c r="S43" s="48">
        <v>0</v>
      </c>
    </row>
    <row r="44" spans="6:23" ht="38.25" customHeight="1" thickTop="1" x14ac:dyDescent="0.25">
      <c r="F44" s="110"/>
      <c r="G44" s="167" t="s">
        <v>4</v>
      </c>
      <c r="H44" s="167"/>
      <c r="I44" s="426"/>
      <c r="J44" s="132"/>
      <c r="K44" s="77"/>
      <c r="L44" s="77"/>
      <c r="M44" s="77"/>
      <c r="N44" s="77"/>
      <c r="O44" s="77"/>
      <c r="P44" s="77"/>
      <c r="Q44" s="436">
        <v>0</v>
      </c>
      <c r="R44" s="48">
        <v>0</v>
      </c>
      <c r="S44" s="48">
        <v>0</v>
      </c>
    </row>
    <row r="45" spans="6:23" ht="46.5" x14ac:dyDescent="0.3">
      <c r="F45" s="110"/>
      <c r="G45" s="177" t="s">
        <v>139</v>
      </c>
      <c r="H45" s="179"/>
      <c r="I45" s="427" t="s">
        <v>69</v>
      </c>
      <c r="J45" s="127"/>
      <c r="K45" s="68"/>
      <c r="L45" s="68"/>
      <c r="M45" s="68"/>
      <c r="N45" s="68"/>
      <c r="O45" s="68"/>
      <c r="P45" s="68"/>
      <c r="Q45" s="436">
        <f>VLOOKUP($I45,'Value Pricing Calculation Table'!$L$25:$M$30,2,FALSE)</f>
        <v>440</v>
      </c>
      <c r="R45" s="47">
        <f>VLOOKUP($I45,'Value Pricing Calculation Table'!$L$25:$M$30,2,FALSE)</f>
        <v>440</v>
      </c>
      <c r="S45" s="47">
        <f>VLOOKUP($I45,'Value Pricing Calculation Table'!$L$25:$M$30,2,FALSE)</f>
        <v>440</v>
      </c>
    </row>
    <row r="46" spans="6:23" ht="38.25" customHeight="1" x14ac:dyDescent="0.3">
      <c r="F46" s="110"/>
      <c r="G46" s="175" t="s">
        <v>140</v>
      </c>
      <c r="H46" s="170"/>
      <c r="I46" s="423" t="s">
        <v>101</v>
      </c>
      <c r="J46" s="133"/>
      <c r="K46" s="78"/>
      <c r="L46" s="78"/>
      <c r="M46" s="78"/>
      <c r="N46" s="78"/>
      <c r="O46" s="78"/>
      <c r="P46" s="78"/>
      <c r="Q46" s="436">
        <f>VLOOKUP($I46,'Value Pricing Calculation Table'!$L$25:$M$30,2,FALSE)</f>
        <v>660</v>
      </c>
      <c r="R46" s="47">
        <f>VLOOKUP($I46,'Value Pricing Calculation Table'!$L$25:$M$30,2,FALSE)</f>
        <v>660</v>
      </c>
      <c r="S46" s="47">
        <f>VLOOKUP($I46,'Value Pricing Calculation Table'!$L$25:$M$30,2,FALSE)</f>
        <v>660</v>
      </c>
    </row>
    <row r="47" spans="6:23" ht="46.5" x14ac:dyDescent="0.25">
      <c r="F47" s="110"/>
      <c r="G47" s="175" t="s">
        <v>141</v>
      </c>
      <c r="H47" s="180"/>
      <c r="I47" s="424" t="s">
        <v>65</v>
      </c>
      <c r="J47" s="134"/>
      <c r="K47" s="71"/>
      <c r="L47" s="71"/>
      <c r="M47" s="71"/>
      <c r="N47" s="71"/>
      <c r="O47" s="71"/>
      <c r="P47" s="71"/>
      <c r="Q47" s="439">
        <v>0</v>
      </c>
      <c r="R47" s="48">
        <v>0</v>
      </c>
      <c r="S47" s="48">
        <v>0</v>
      </c>
    </row>
    <row r="48" spans="6:23" ht="16.5" customHeight="1" thickBot="1" x14ac:dyDescent="0.3">
      <c r="F48" s="110"/>
      <c r="G48" s="178"/>
      <c r="H48" s="157"/>
      <c r="I48" s="425"/>
      <c r="J48" s="127"/>
      <c r="K48" s="68"/>
      <c r="L48" s="68"/>
      <c r="M48" s="68"/>
      <c r="N48" s="68"/>
      <c r="O48" s="68"/>
      <c r="P48" s="68"/>
      <c r="Q48" s="436">
        <v>0</v>
      </c>
      <c r="R48" s="48">
        <v>0</v>
      </c>
      <c r="S48" s="48">
        <v>0</v>
      </c>
    </row>
    <row r="49" spans="6:22" ht="38.25" customHeight="1" thickTop="1" x14ac:dyDescent="0.25">
      <c r="F49" s="110"/>
      <c r="G49" s="167" t="s">
        <v>243</v>
      </c>
      <c r="H49" s="167"/>
      <c r="I49" s="426"/>
      <c r="J49" s="210"/>
      <c r="K49" s="211"/>
      <c r="L49" s="211"/>
      <c r="M49" s="211"/>
      <c r="N49" s="211"/>
      <c r="O49" s="211"/>
      <c r="P49" s="211"/>
      <c r="Q49" s="439">
        <v>0</v>
      </c>
      <c r="R49" s="48">
        <v>0</v>
      </c>
      <c r="S49" s="48">
        <v>0</v>
      </c>
    </row>
    <row r="50" spans="6:22" ht="38.25" customHeight="1" x14ac:dyDescent="0.3">
      <c r="F50" s="110"/>
      <c r="G50" s="177" t="s">
        <v>142</v>
      </c>
      <c r="H50" s="170"/>
      <c r="I50" s="423" t="s">
        <v>136</v>
      </c>
      <c r="J50" s="127"/>
      <c r="K50" s="68"/>
      <c r="L50" s="68"/>
      <c r="M50" s="68"/>
      <c r="N50" s="68"/>
      <c r="O50" s="68"/>
      <c r="P50" s="68"/>
      <c r="Q50" s="436">
        <v>0</v>
      </c>
      <c r="R50" s="48">
        <v>0</v>
      </c>
      <c r="S50" s="48">
        <v>0</v>
      </c>
    </row>
    <row r="51" spans="6:22" ht="38.25" customHeight="1" x14ac:dyDescent="0.25">
      <c r="F51" s="110"/>
      <c r="G51" s="175" t="s">
        <v>107</v>
      </c>
      <c r="H51" s="176" t="s">
        <v>37</v>
      </c>
      <c r="I51" s="423">
        <v>0</v>
      </c>
      <c r="J51" s="136"/>
      <c r="K51" s="68"/>
      <c r="L51" s="68"/>
      <c r="M51" s="68"/>
      <c r="N51" s="68"/>
      <c r="O51" s="68"/>
      <c r="P51" s="68"/>
      <c r="Q51" s="439">
        <f>IF(I51=0,0,IF($I51&lt;=5,(60+5*20),(60+5*20)*'[1]Value Pricing 2021'!$K$1+($I51-5)*20))*12</f>
        <v>0</v>
      </c>
      <c r="R51" s="218">
        <f>IF(Q51=0,0,IF($I51&lt;=5,(60+5*20),(60+5*20)*'[1]Value Pricing 2021'!$K$1+($I51-5)*20))</f>
        <v>0</v>
      </c>
      <c r="S51" s="218">
        <f>IF(R51=0,0,IF($I51&lt;=5,(60+5*20),(60+5*20)*'[1]Value Pricing 2021'!$K$1+($I51-5)*20))</f>
        <v>0</v>
      </c>
      <c r="T51" s="74">
        <f>Q51</f>
        <v>0</v>
      </c>
      <c r="U51" s="74">
        <f>(T51-1920)/12</f>
        <v>-160</v>
      </c>
      <c r="V51" s="82"/>
    </row>
    <row r="52" spans="6:22" ht="16.5" customHeight="1" thickBot="1" x14ac:dyDescent="0.3">
      <c r="F52" s="110"/>
      <c r="G52" s="178"/>
      <c r="H52" s="157"/>
      <c r="I52" s="425"/>
      <c r="J52" s="127"/>
      <c r="K52" s="68"/>
      <c r="L52" s="68"/>
      <c r="M52" s="68"/>
      <c r="N52" s="68"/>
      <c r="O52" s="68"/>
      <c r="P52" s="68"/>
      <c r="Q52" s="436">
        <v>0</v>
      </c>
      <c r="R52" s="48">
        <v>0</v>
      </c>
      <c r="S52" s="48">
        <v>0</v>
      </c>
    </row>
    <row r="53" spans="6:22" ht="38.25" customHeight="1" thickTop="1" x14ac:dyDescent="0.25">
      <c r="F53" s="110"/>
      <c r="G53" s="167" t="s">
        <v>2</v>
      </c>
      <c r="H53" s="167"/>
      <c r="I53" s="426"/>
      <c r="J53" s="210"/>
      <c r="K53" s="211"/>
      <c r="L53" s="211"/>
      <c r="M53" s="211"/>
      <c r="N53" s="211"/>
      <c r="O53" s="211"/>
      <c r="P53" s="211"/>
      <c r="Q53" s="436">
        <v>0</v>
      </c>
      <c r="R53" s="48">
        <v>0</v>
      </c>
      <c r="S53" s="48">
        <v>0</v>
      </c>
    </row>
    <row r="54" spans="6:22" ht="81" customHeight="1" x14ac:dyDescent="0.25">
      <c r="F54" s="110"/>
      <c r="G54" s="175" t="s">
        <v>144</v>
      </c>
      <c r="H54" s="170"/>
      <c r="I54" s="423" t="s">
        <v>84</v>
      </c>
      <c r="J54" s="127"/>
      <c r="K54" s="68"/>
      <c r="L54" s="68"/>
      <c r="M54" s="68"/>
      <c r="N54" s="68"/>
      <c r="O54" s="68"/>
      <c r="P54" s="68"/>
      <c r="Q54" s="436">
        <f>VLOOKUP($I54,'Value Pricing Calculation Table'!$L$39:$M$45,2,FALSE)</f>
        <v>600</v>
      </c>
      <c r="R54" s="47">
        <f>VLOOKUP($I54,'Value Pricing Calculation Table'!$L$39:$M$45,2,FALSE)</f>
        <v>600</v>
      </c>
      <c r="S54" s="47">
        <f>VLOOKUP($I54,'Value Pricing Calculation Table'!$L$39:$M$45,2,FALSE)</f>
        <v>600</v>
      </c>
    </row>
    <row r="55" spans="6:22" ht="57" customHeight="1" x14ac:dyDescent="0.25">
      <c r="F55" s="110"/>
      <c r="G55" s="175" t="s">
        <v>143</v>
      </c>
      <c r="H55" s="170"/>
      <c r="I55" s="423" t="s">
        <v>81</v>
      </c>
      <c r="J55" s="127"/>
      <c r="K55" s="68"/>
      <c r="L55" s="68"/>
      <c r="M55" s="68"/>
      <c r="N55" s="68"/>
      <c r="O55" s="68"/>
      <c r="P55" s="68"/>
      <c r="Q55" s="436">
        <f>VLOOKUP($I55,'Value Pricing Calculation Table'!$L$39:$M$45,2,FALSE)</f>
        <v>225</v>
      </c>
      <c r="R55" s="47">
        <f>VLOOKUP($I55,'Value Pricing Calculation Table'!$L$39:$M$45,2,FALSE)</f>
        <v>225</v>
      </c>
      <c r="S55" s="47">
        <f>VLOOKUP($I55,'Value Pricing Calculation Table'!$L$39:$M$45,2,FALSE)</f>
        <v>225</v>
      </c>
    </row>
    <row r="56" spans="6:22" ht="38.25" customHeight="1" x14ac:dyDescent="0.25">
      <c r="F56" s="110"/>
      <c r="G56" s="175" t="s">
        <v>77</v>
      </c>
      <c r="H56" s="181"/>
      <c r="I56" s="424" t="s">
        <v>65</v>
      </c>
      <c r="J56" s="129"/>
      <c r="K56" s="71"/>
      <c r="L56" s="71"/>
      <c r="M56" s="71"/>
      <c r="N56" s="71"/>
      <c r="O56" s="71"/>
      <c r="P56" s="71"/>
      <c r="Q56" s="439">
        <v>0</v>
      </c>
      <c r="R56" s="48">
        <v>0</v>
      </c>
      <c r="S56" s="48">
        <v>0</v>
      </c>
    </row>
    <row r="57" spans="6:22" ht="16.5" customHeight="1" thickBot="1" x14ac:dyDescent="0.3">
      <c r="F57" s="110"/>
      <c r="G57" s="178"/>
      <c r="H57" s="157"/>
      <c r="I57" s="425"/>
      <c r="J57" s="127"/>
      <c r="K57" s="68"/>
      <c r="L57" s="68"/>
      <c r="M57" s="68"/>
      <c r="N57" s="68"/>
      <c r="O57" s="68"/>
      <c r="P57" s="68"/>
      <c r="Q57" s="436">
        <v>0</v>
      </c>
      <c r="R57" s="48">
        <v>0</v>
      </c>
      <c r="S57" s="48">
        <v>0</v>
      </c>
    </row>
    <row r="58" spans="6:22" ht="38.25" customHeight="1" thickTop="1" x14ac:dyDescent="0.25">
      <c r="F58" s="110"/>
      <c r="G58" s="167" t="s">
        <v>1</v>
      </c>
      <c r="H58" s="167"/>
      <c r="I58" s="426"/>
      <c r="J58" s="210"/>
      <c r="K58" s="211"/>
      <c r="L58" s="211"/>
      <c r="M58" s="211"/>
      <c r="N58" s="211"/>
      <c r="O58" s="211"/>
      <c r="P58" s="211"/>
      <c r="Q58" s="439">
        <v>0</v>
      </c>
      <c r="R58" s="48">
        <v>0</v>
      </c>
      <c r="S58" s="48">
        <v>0</v>
      </c>
    </row>
    <row r="59" spans="6:22" ht="38.25" customHeight="1" x14ac:dyDescent="0.25">
      <c r="F59" s="110"/>
      <c r="G59" s="175" t="s">
        <v>244</v>
      </c>
      <c r="H59" s="170"/>
      <c r="I59" s="423" t="s">
        <v>55</v>
      </c>
      <c r="J59" s="127"/>
      <c r="K59" s="68"/>
      <c r="L59" s="68"/>
      <c r="M59" s="68"/>
      <c r="N59" s="68"/>
      <c r="O59" s="68"/>
      <c r="P59" s="68"/>
      <c r="Q59" s="436">
        <f>IF($I59="INCLUDE",'[1]Value Pricing 2021'!$I$55,0)</f>
        <v>150</v>
      </c>
      <c r="R59" s="47">
        <f>IF($I59="INCLUDE",'[1]Value Pricing 2021'!$I$55,0)</f>
        <v>150</v>
      </c>
      <c r="S59" s="47">
        <f>IF($I59="INCLUDE",'[1]Value Pricing 2021'!$I$55,0)</f>
        <v>150</v>
      </c>
    </row>
    <row r="60" spans="6:22" ht="38.25" customHeight="1" x14ac:dyDescent="0.25">
      <c r="F60" s="110"/>
      <c r="G60" s="175" t="s">
        <v>79</v>
      </c>
      <c r="H60" s="157"/>
      <c r="I60" s="424" t="s">
        <v>65</v>
      </c>
      <c r="J60" s="129"/>
      <c r="K60" s="71"/>
      <c r="L60" s="71"/>
      <c r="M60" s="71"/>
      <c r="N60" s="71"/>
      <c r="O60" s="71"/>
      <c r="P60" s="71"/>
      <c r="Q60" s="442">
        <v>660</v>
      </c>
      <c r="R60" s="48">
        <v>660</v>
      </c>
      <c r="S60" s="48">
        <v>660</v>
      </c>
    </row>
    <row r="61" spans="6:22" ht="38.25" customHeight="1" x14ac:dyDescent="0.25">
      <c r="F61" s="110"/>
      <c r="G61" s="182" t="s">
        <v>145</v>
      </c>
      <c r="H61" s="157"/>
      <c r="I61" s="428" t="s">
        <v>65</v>
      </c>
      <c r="J61" s="129"/>
      <c r="K61" s="71"/>
      <c r="L61" s="71"/>
      <c r="M61" s="71"/>
      <c r="N61" s="71"/>
      <c r="O61" s="71"/>
      <c r="P61" s="71"/>
      <c r="Q61" s="439">
        <v>0</v>
      </c>
      <c r="R61" s="48">
        <v>0</v>
      </c>
      <c r="S61" s="48">
        <v>0</v>
      </c>
    </row>
    <row r="62" spans="6:22" ht="16.5" customHeight="1" thickBot="1" x14ac:dyDescent="0.3">
      <c r="F62" s="110"/>
      <c r="G62" s="178"/>
      <c r="H62" s="157"/>
      <c r="I62" s="425"/>
      <c r="J62" s="127"/>
      <c r="K62" s="68"/>
      <c r="L62" s="68"/>
      <c r="M62" s="68"/>
      <c r="N62" s="68"/>
      <c r="O62" s="68"/>
      <c r="P62" s="68"/>
      <c r="Q62" s="436">
        <v>0</v>
      </c>
      <c r="R62" s="48">
        <v>0</v>
      </c>
      <c r="S62" s="48">
        <v>0</v>
      </c>
    </row>
    <row r="63" spans="6:22" ht="38.25" customHeight="1" thickTop="1" thickBot="1" x14ac:dyDescent="0.3">
      <c r="F63" s="110"/>
      <c r="G63" s="155" t="s">
        <v>119</v>
      </c>
      <c r="H63" s="155"/>
      <c r="I63" s="418"/>
      <c r="J63" s="125"/>
      <c r="K63" s="52"/>
      <c r="L63" s="52"/>
      <c r="M63" s="52"/>
      <c r="N63" s="52"/>
      <c r="O63" s="52"/>
      <c r="P63" s="52"/>
      <c r="Q63" s="436">
        <v>0</v>
      </c>
      <c r="R63" s="48">
        <v>0</v>
      </c>
      <c r="S63" s="48">
        <v>0</v>
      </c>
    </row>
    <row r="64" spans="6:22" ht="38.25" customHeight="1" thickTop="1" x14ac:dyDescent="0.25">
      <c r="F64" s="110"/>
      <c r="G64" s="167" t="s">
        <v>0</v>
      </c>
      <c r="H64" s="167"/>
      <c r="I64" s="168" t="s">
        <v>88</v>
      </c>
      <c r="J64" s="137"/>
      <c r="K64" s="83"/>
      <c r="L64" s="83"/>
      <c r="M64" s="83"/>
      <c r="N64" s="83"/>
      <c r="O64" s="83"/>
      <c r="P64" s="83"/>
      <c r="Q64" s="439">
        <v>0</v>
      </c>
      <c r="R64" s="48">
        <v>0</v>
      </c>
      <c r="S64" s="48">
        <v>0</v>
      </c>
    </row>
    <row r="65" spans="6:19" ht="38.25" customHeight="1" x14ac:dyDescent="0.25">
      <c r="F65" s="110"/>
      <c r="G65" s="175" t="s">
        <v>201</v>
      </c>
      <c r="H65" s="170"/>
      <c r="I65" s="429" t="s">
        <v>89</v>
      </c>
      <c r="J65" s="127"/>
      <c r="K65" s="68"/>
      <c r="L65" s="68"/>
      <c r="M65" s="68"/>
      <c r="N65" s="68"/>
      <c r="O65" s="68"/>
      <c r="P65" s="68"/>
      <c r="Q65" s="436">
        <f>IFERROR($I65*VLOOKUP($G65,'Value Pricing Calculation Table'!$L$51:$M$59,2,FALSE),0)</f>
        <v>0</v>
      </c>
      <c r="R65" s="47">
        <f>IFERROR($I65*VLOOKUP($G65,'Value Pricing Calculation Table'!$L$51:$M$59,2,FALSE),0)</f>
        <v>0</v>
      </c>
      <c r="S65" s="47">
        <f>IFERROR($I65*VLOOKUP($G65,'Value Pricing Calculation Table'!$L$51:$M$59,2,FALSE),0)</f>
        <v>0</v>
      </c>
    </row>
    <row r="66" spans="6:19" ht="38.25" customHeight="1" x14ac:dyDescent="0.25">
      <c r="F66" s="110"/>
      <c r="G66" s="175" t="s">
        <v>202</v>
      </c>
      <c r="H66" s="170"/>
      <c r="I66" s="429" t="s">
        <v>89</v>
      </c>
      <c r="J66" s="127"/>
      <c r="K66" s="68"/>
      <c r="L66" s="68"/>
      <c r="M66" s="68"/>
      <c r="N66" s="68"/>
      <c r="O66" s="68"/>
      <c r="P66" s="68"/>
      <c r="Q66" s="436">
        <f>IFERROR($I66*VLOOKUP($G66,'Value Pricing Calculation Table'!$L$51:$M$59,2,FALSE),0)</f>
        <v>0</v>
      </c>
      <c r="R66" s="47">
        <f>IFERROR($I66*VLOOKUP($G66,'Value Pricing Calculation Table'!$L$51:$M$59,2,FALSE),0)</f>
        <v>0</v>
      </c>
      <c r="S66" s="47">
        <f>IFERROR($I66*VLOOKUP($G66,'Value Pricing Calculation Table'!$L$51:$M$59,2,FALSE),0)</f>
        <v>0</v>
      </c>
    </row>
    <row r="67" spans="6:19" ht="38.25" customHeight="1" x14ac:dyDescent="0.25">
      <c r="F67" s="110"/>
      <c r="G67" s="175" t="s">
        <v>203</v>
      </c>
      <c r="H67" s="170"/>
      <c r="I67" s="429" t="s">
        <v>89</v>
      </c>
      <c r="J67" s="127"/>
      <c r="K67" s="68"/>
      <c r="L67" s="68"/>
      <c r="M67" s="68"/>
      <c r="N67" s="68"/>
      <c r="O67" s="68"/>
      <c r="P67" s="68"/>
      <c r="Q67" s="436">
        <f>IFERROR($I67*VLOOKUP($G67,'Value Pricing Calculation Table'!$L$51:$M$59,2,FALSE),0)</f>
        <v>0</v>
      </c>
      <c r="R67" s="47">
        <f>IFERROR($I67*VLOOKUP($G67,'Value Pricing Calculation Table'!$L$51:$M$59,2,FALSE),0)</f>
        <v>0</v>
      </c>
      <c r="S67" s="47">
        <f>IFERROR($I67*VLOOKUP($G67,'Value Pricing Calculation Table'!$L$51:$M$59,2,FALSE),0)</f>
        <v>0</v>
      </c>
    </row>
    <row r="68" spans="6:19" ht="38.25" customHeight="1" x14ac:dyDescent="0.25">
      <c r="F68" s="110"/>
      <c r="G68" s="175" t="s">
        <v>204</v>
      </c>
      <c r="H68" s="170"/>
      <c r="I68" s="429" t="s">
        <v>89</v>
      </c>
      <c r="J68" s="127"/>
      <c r="K68" s="68"/>
      <c r="L68" s="68"/>
      <c r="M68" s="68"/>
      <c r="N68" s="68"/>
      <c r="O68" s="68"/>
      <c r="P68" s="68"/>
      <c r="Q68" s="436">
        <f>IFERROR($I68*VLOOKUP($G68,'Value Pricing Calculation Table'!$L$51:$M$59,2,FALSE),0)</f>
        <v>0</v>
      </c>
      <c r="R68" s="47">
        <f>IFERROR($I68*VLOOKUP($G68,'Value Pricing Calculation Table'!$L$51:$M$59,2,FALSE),0)</f>
        <v>0</v>
      </c>
      <c r="S68" s="47">
        <f>IFERROR($I68*VLOOKUP($G68,'Value Pricing Calculation Table'!$L$51:$M$59,2,FALSE),0)</f>
        <v>0</v>
      </c>
    </row>
    <row r="69" spans="6:19" ht="54" customHeight="1" x14ac:dyDescent="0.25">
      <c r="F69" s="110"/>
      <c r="G69" s="175" t="s">
        <v>246</v>
      </c>
      <c r="H69" s="170"/>
      <c r="I69" s="429" t="s">
        <v>89</v>
      </c>
      <c r="J69" s="127"/>
      <c r="K69" s="68"/>
      <c r="L69" s="68"/>
      <c r="M69" s="68"/>
      <c r="N69" s="68"/>
      <c r="O69" s="68"/>
      <c r="P69" s="68"/>
      <c r="Q69" s="436">
        <f>IFERROR($I69*VLOOKUP($G69,'Value Pricing Calculation Table'!$L$51:$M$59,2,FALSE),0)</f>
        <v>0</v>
      </c>
      <c r="R69" s="47">
        <f>IFERROR($I69*VLOOKUP($G69,'Value Pricing Calculation Table'!$L$51:$M$59,2,FALSE),0)</f>
        <v>0</v>
      </c>
      <c r="S69" s="47">
        <f>IFERROR($I69*VLOOKUP($G69,'Value Pricing Calculation Table'!$L$51:$M$59,2,FALSE),0)</f>
        <v>0</v>
      </c>
    </row>
    <row r="70" spans="6:19" ht="50.25" customHeight="1" x14ac:dyDescent="0.25">
      <c r="F70" s="110"/>
      <c r="G70" s="175" t="s">
        <v>247</v>
      </c>
      <c r="H70" s="170"/>
      <c r="I70" s="429" t="s">
        <v>89</v>
      </c>
      <c r="J70" s="127"/>
      <c r="K70" s="68"/>
      <c r="L70" s="68"/>
      <c r="M70" s="68"/>
      <c r="N70" s="68"/>
      <c r="O70" s="68"/>
      <c r="P70" s="68"/>
      <c r="Q70" s="436">
        <f>IFERROR($I70*VLOOKUP($G70,'Value Pricing Calculation Table'!$L$51:$M$59,2,FALSE),0)</f>
        <v>0</v>
      </c>
      <c r="R70" s="47">
        <f>IFERROR($I70*VLOOKUP($G70,'Value Pricing Calculation Table'!$L$51:$M$59,2,FALSE),0)</f>
        <v>0</v>
      </c>
      <c r="S70" s="47">
        <f>IFERROR($I70*VLOOKUP($G70,'Value Pricing Calculation Table'!$L$51:$M$59,2,FALSE),0)</f>
        <v>0</v>
      </c>
    </row>
    <row r="71" spans="6:19" ht="38.25" customHeight="1" x14ac:dyDescent="0.25">
      <c r="F71" s="110"/>
      <c r="G71" s="175" t="s">
        <v>245</v>
      </c>
      <c r="H71" s="170"/>
      <c r="I71" s="429" t="s">
        <v>89</v>
      </c>
      <c r="J71" s="127"/>
      <c r="K71" s="68"/>
      <c r="L71" s="68"/>
      <c r="M71" s="68"/>
      <c r="N71" s="68"/>
      <c r="O71" s="68"/>
      <c r="P71" s="68"/>
      <c r="Q71" s="436">
        <f>IFERROR($I71*VLOOKUP($G71,'Value Pricing Calculation Table'!$L$51:$M$59,2,FALSE),0)</f>
        <v>0</v>
      </c>
      <c r="R71" s="47">
        <f>IFERROR($I71*VLOOKUP($G71,'Value Pricing Calculation Table'!$L$51:$M$59,2,FALSE),0)</f>
        <v>0</v>
      </c>
      <c r="S71" s="47">
        <f>IFERROR($I71*VLOOKUP($G71,'Value Pricing Calculation Table'!$L$51:$M$59,2,FALSE),0)</f>
        <v>0</v>
      </c>
    </row>
    <row r="72" spans="6:19" ht="16.5" customHeight="1" thickBot="1" x14ac:dyDescent="0.3">
      <c r="F72" s="110"/>
      <c r="G72" s="178"/>
      <c r="H72" s="157"/>
      <c r="I72" s="425"/>
      <c r="J72" s="127"/>
      <c r="K72" s="68"/>
      <c r="L72" s="68"/>
      <c r="M72" s="68"/>
      <c r="N72" s="68"/>
      <c r="O72" s="68"/>
      <c r="P72" s="68"/>
      <c r="Q72" s="436">
        <v>0</v>
      </c>
      <c r="R72" s="48">
        <v>0</v>
      </c>
      <c r="S72" s="48">
        <v>0</v>
      </c>
    </row>
    <row r="73" spans="6:19" ht="38.25" customHeight="1" thickTop="1" x14ac:dyDescent="0.25">
      <c r="F73" s="110"/>
      <c r="G73" s="167" t="s">
        <v>251</v>
      </c>
      <c r="H73" s="167"/>
      <c r="I73" s="426"/>
      <c r="J73" s="137"/>
      <c r="K73" s="83"/>
      <c r="L73" s="83"/>
      <c r="M73" s="83"/>
      <c r="N73" s="83"/>
      <c r="O73" s="83"/>
      <c r="P73" s="83"/>
      <c r="Q73" s="436">
        <v>0</v>
      </c>
      <c r="R73" s="48">
        <v>0</v>
      </c>
      <c r="S73" s="48">
        <v>0</v>
      </c>
    </row>
    <row r="74" spans="6:19" ht="57" customHeight="1" x14ac:dyDescent="0.25">
      <c r="F74" s="110"/>
      <c r="G74" s="175" t="s">
        <v>250</v>
      </c>
      <c r="H74" s="170"/>
      <c r="I74" s="424" t="s">
        <v>65</v>
      </c>
      <c r="J74" s="129"/>
      <c r="K74" s="71"/>
      <c r="L74" s="71"/>
      <c r="M74" s="71"/>
      <c r="N74" s="71"/>
      <c r="O74" s="71"/>
      <c r="P74" s="71"/>
      <c r="Q74" s="436">
        <v>0</v>
      </c>
      <c r="R74" s="48">
        <v>0</v>
      </c>
      <c r="S74" s="48">
        <v>0</v>
      </c>
    </row>
    <row r="75" spans="6:19" ht="38.25" customHeight="1" x14ac:dyDescent="0.25">
      <c r="F75" s="110"/>
      <c r="G75" s="175" t="s">
        <v>108</v>
      </c>
      <c r="H75" s="170"/>
      <c r="I75" s="424" t="s">
        <v>65</v>
      </c>
      <c r="J75" s="129"/>
      <c r="K75" s="71"/>
      <c r="L75" s="71"/>
      <c r="M75" s="71"/>
      <c r="N75" s="71"/>
      <c r="O75" s="71"/>
      <c r="P75" s="71"/>
      <c r="Q75" s="436">
        <v>0</v>
      </c>
      <c r="R75" s="48">
        <v>0</v>
      </c>
      <c r="S75" s="48">
        <v>0</v>
      </c>
    </row>
    <row r="76" spans="6:19" ht="53.25" customHeight="1" x14ac:dyDescent="0.25">
      <c r="F76" s="110"/>
      <c r="G76" s="175" t="s">
        <v>248</v>
      </c>
      <c r="H76" s="170"/>
      <c r="I76" s="424" t="s">
        <v>65</v>
      </c>
      <c r="J76" s="129"/>
      <c r="K76" s="71"/>
      <c r="L76" s="71"/>
      <c r="M76" s="71"/>
      <c r="N76" s="71"/>
      <c r="O76" s="71"/>
      <c r="P76" s="71"/>
      <c r="Q76" s="436">
        <v>0</v>
      </c>
      <c r="R76" s="48">
        <v>0</v>
      </c>
      <c r="S76" s="48">
        <v>0</v>
      </c>
    </row>
    <row r="77" spans="6:19" ht="54.75" customHeight="1" x14ac:dyDescent="0.25">
      <c r="F77" s="110"/>
      <c r="G77" s="185" t="s">
        <v>249</v>
      </c>
      <c r="H77" s="157"/>
      <c r="I77" s="424" t="s">
        <v>65</v>
      </c>
      <c r="J77" s="129"/>
      <c r="K77" s="71"/>
      <c r="L77" s="71"/>
      <c r="M77" s="71"/>
      <c r="N77" s="71"/>
      <c r="O77" s="71"/>
      <c r="P77" s="71"/>
      <c r="Q77" s="436">
        <v>0</v>
      </c>
      <c r="R77" s="48">
        <v>0</v>
      </c>
      <c r="S77" s="48">
        <v>0</v>
      </c>
    </row>
    <row r="78" spans="6:19" ht="16.5" customHeight="1" thickBot="1" x14ac:dyDescent="0.3">
      <c r="F78" s="110"/>
      <c r="G78" s="178"/>
      <c r="H78" s="157"/>
      <c r="I78" s="425"/>
      <c r="J78" s="127"/>
      <c r="K78" s="68"/>
      <c r="L78" s="68"/>
      <c r="M78" s="68"/>
      <c r="N78" s="68"/>
      <c r="O78" s="68"/>
      <c r="P78" s="68"/>
      <c r="Q78" s="436">
        <v>0</v>
      </c>
      <c r="R78" s="48">
        <v>0</v>
      </c>
      <c r="S78" s="48">
        <v>0</v>
      </c>
    </row>
    <row r="79" spans="6:19" ht="38.25" customHeight="1" thickTop="1" x14ac:dyDescent="0.25">
      <c r="F79" s="110"/>
      <c r="G79" s="167" t="s">
        <v>90</v>
      </c>
      <c r="H79" s="167"/>
      <c r="I79" s="249" t="s">
        <v>137</v>
      </c>
      <c r="J79" s="138"/>
      <c r="K79" s="84"/>
      <c r="L79" s="84"/>
      <c r="M79" s="84"/>
      <c r="N79" s="84"/>
      <c r="O79" s="84"/>
      <c r="P79" s="84"/>
      <c r="Q79" s="436">
        <v>0</v>
      </c>
      <c r="R79" s="48">
        <v>0</v>
      </c>
      <c r="S79" s="48">
        <v>0</v>
      </c>
    </row>
    <row r="80" spans="6:19" ht="38.25" customHeight="1" x14ac:dyDescent="0.3">
      <c r="F80" s="110"/>
      <c r="G80" s="186"/>
      <c r="H80" s="128"/>
      <c r="I80" s="444" t="str">
        <f>IF(I79="ADVISORYTRIAL",Q80,"")</f>
        <v>In our commitment to support our small business clients through COVID-19 pandemic, we are including 
COMPLIMENTARY ONE-YEAR TRIAL OF ADVISORY PLAN FEATURES 
(total value of $4000 of professional service fees discounted) 
to your 2021 K Liu Accounting Business Partnering Accounting Solutions Service Contract.
We feel it is more important than ever for our clients to be closely connected and have real time understanding and access to business financials during these uncertain times, and we want to encourage our clients to take advantage of our expertise and knowledge to help you in the ways we can for your business to 
PERSEVERE, GROW, AND THRIVE!
• MONTHLY Financial Reporting Frequency 
(Income Stmt, Balance Sheet, Aging Cust. Receivables &amp;  Vendor Payables)
• QUARTERLY Financial Review, Analysis, and Management Meetings Frequency
• UNLIMITED Business AND Personal Consultation Support and Mentorship &amp; 
Respond on Behalf of Client as Authorized CRA Representative for CRA Inquiries (excluding Audit Support)</v>
      </c>
      <c r="J80" s="138"/>
      <c r="K80" s="84"/>
      <c r="L80" s="84"/>
      <c r="M80" s="84"/>
      <c r="N80" s="84"/>
      <c r="O80" s="84"/>
      <c r="P80" s="84"/>
      <c r="Q80" s="440" t="s">
        <v>252</v>
      </c>
      <c r="R80" s="48"/>
      <c r="S80" s="48"/>
    </row>
    <row r="81" spans="6:19" ht="38.25" customHeight="1" x14ac:dyDescent="0.3">
      <c r="F81" s="110"/>
      <c r="G81" s="186"/>
      <c r="H81" s="128"/>
      <c r="I81" s="444"/>
      <c r="J81" s="138"/>
      <c r="K81" s="84"/>
      <c r="L81" s="84"/>
      <c r="M81" s="84"/>
      <c r="N81" s="84"/>
      <c r="O81" s="84"/>
      <c r="P81" s="84"/>
      <c r="Q81" s="434"/>
      <c r="R81" s="49"/>
      <c r="S81" s="49"/>
    </row>
    <row r="82" spans="6:19" ht="23.25" x14ac:dyDescent="0.3">
      <c r="F82" s="110"/>
      <c r="G82" s="186"/>
      <c r="H82" s="128"/>
      <c r="I82" s="444"/>
      <c r="J82" s="138"/>
      <c r="K82" s="84"/>
      <c r="L82" s="84"/>
      <c r="M82" s="84"/>
      <c r="N82" s="84"/>
      <c r="O82" s="84"/>
      <c r="P82" s="84"/>
      <c r="Q82" s="434"/>
      <c r="R82" s="49"/>
      <c r="S82" s="49"/>
    </row>
    <row r="83" spans="6:19" ht="23.25" x14ac:dyDescent="0.3">
      <c r="F83" s="110"/>
      <c r="G83" s="186"/>
      <c r="H83" s="128"/>
      <c r="I83" s="444"/>
      <c r="J83" s="138"/>
      <c r="K83" s="84"/>
      <c r="L83" s="84"/>
      <c r="M83" s="84"/>
      <c r="N83" s="84"/>
      <c r="O83" s="84"/>
      <c r="P83" s="84"/>
      <c r="Q83" s="434"/>
      <c r="R83" s="49"/>
      <c r="S83" s="49"/>
    </row>
    <row r="84" spans="6:19" ht="23.25" x14ac:dyDescent="0.3">
      <c r="F84" s="110"/>
      <c r="G84" s="186"/>
      <c r="H84" s="128"/>
      <c r="I84" s="444"/>
      <c r="J84" s="138"/>
      <c r="K84" s="84"/>
      <c r="L84" s="84"/>
      <c r="M84" s="84"/>
      <c r="N84" s="84"/>
      <c r="O84" s="84"/>
      <c r="P84" s="84"/>
      <c r="Q84" s="434"/>
      <c r="R84" s="49"/>
      <c r="S84" s="49"/>
    </row>
    <row r="85" spans="6:19" ht="23.25" x14ac:dyDescent="0.3">
      <c r="F85" s="110"/>
      <c r="G85" s="186"/>
      <c r="H85" s="128"/>
      <c r="I85" s="444"/>
      <c r="J85" s="138"/>
      <c r="K85" s="84"/>
      <c r="L85" s="84"/>
      <c r="M85" s="84"/>
      <c r="N85" s="84"/>
      <c r="O85" s="84"/>
      <c r="P85" s="84"/>
      <c r="Q85" s="434"/>
      <c r="R85" s="49"/>
      <c r="S85" s="49"/>
    </row>
    <row r="86" spans="6:19" ht="23.25" x14ac:dyDescent="0.3">
      <c r="F86" s="110"/>
      <c r="G86" s="186"/>
      <c r="H86" s="128"/>
      <c r="I86" s="444"/>
      <c r="J86" s="138"/>
      <c r="K86" s="84"/>
      <c r="L86" s="84"/>
      <c r="M86" s="84"/>
      <c r="N86" s="84"/>
      <c r="O86" s="84"/>
      <c r="P86" s="84"/>
      <c r="Q86" s="434"/>
      <c r="R86" s="49"/>
      <c r="S86" s="49"/>
    </row>
    <row r="87" spans="6:19" ht="23.25" x14ac:dyDescent="0.3">
      <c r="F87" s="110"/>
      <c r="G87" s="186"/>
      <c r="H87" s="128"/>
      <c r="I87" s="444"/>
      <c r="J87" s="138"/>
      <c r="K87" s="84"/>
      <c r="L87" s="84"/>
      <c r="M87" s="84"/>
      <c r="N87" s="84"/>
      <c r="O87" s="84"/>
      <c r="P87" s="84"/>
      <c r="Q87" s="434"/>
      <c r="R87" s="49"/>
      <c r="S87" s="49"/>
    </row>
    <row r="88" spans="6:19" ht="23.25" x14ac:dyDescent="0.3">
      <c r="F88" s="110"/>
      <c r="G88" s="186"/>
      <c r="H88" s="128"/>
      <c r="I88" s="444"/>
      <c r="J88" s="138"/>
      <c r="K88" s="84"/>
      <c r="L88" s="84"/>
      <c r="M88" s="84"/>
      <c r="N88" s="84"/>
      <c r="O88" s="84"/>
      <c r="P88" s="84"/>
      <c r="Q88" s="434"/>
      <c r="R88" s="49"/>
      <c r="S88" s="49"/>
    </row>
    <row r="89" spans="6:19" ht="23.25" x14ac:dyDescent="0.3">
      <c r="F89" s="110"/>
      <c r="G89" s="186"/>
      <c r="H89" s="128"/>
      <c r="I89" s="444"/>
      <c r="J89" s="138"/>
      <c r="K89" s="84"/>
      <c r="L89" s="84"/>
      <c r="M89" s="84"/>
      <c r="N89" s="84"/>
      <c r="O89" s="84"/>
      <c r="P89" s="84"/>
      <c r="Q89" s="434"/>
      <c r="R89" s="49"/>
      <c r="S89" s="49"/>
    </row>
    <row r="90" spans="6:19" ht="23.25" x14ac:dyDescent="0.3">
      <c r="F90" s="110"/>
      <c r="G90" s="186"/>
      <c r="H90" s="128"/>
      <c r="I90" s="444"/>
      <c r="J90" s="138"/>
      <c r="K90" s="84"/>
      <c r="L90" s="84"/>
      <c r="M90" s="84"/>
      <c r="N90" s="84"/>
      <c r="O90" s="84"/>
      <c r="P90" s="84"/>
      <c r="Q90" s="434"/>
      <c r="R90" s="49"/>
      <c r="S90" s="49"/>
    </row>
    <row r="91" spans="6:19" ht="23.25" x14ac:dyDescent="0.3">
      <c r="F91" s="110"/>
      <c r="G91" s="186"/>
      <c r="H91" s="128"/>
      <c r="I91" s="444"/>
      <c r="J91" s="138"/>
      <c r="K91" s="84"/>
      <c r="L91" s="84"/>
      <c r="M91" s="84"/>
      <c r="N91" s="84"/>
      <c r="O91" s="84"/>
      <c r="P91" s="84"/>
      <c r="Q91" s="434"/>
      <c r="R91" s="49"/>
      <c r="S91" s="49"/>
    </row>
    <row r="92" spans="6:19" ht="23.25" x14ac:dyDescent="0.3">
      <c r="F92" s="110"/>
      <c r="G92" s="186"/>
      <c r="H92" s="128"/>
      <c r="I92" s="444"/>
      <c r="J92" s="138"/>
      <c r="K92" s="84"/>
      <c r="L92" s="84"/>
      <c r="M92" s="84"/>
      <c r="N92" s="84"/>
      <c r="O92" s="84"/>
      <c r="P92" s="84"/>
      <c r="Q92" s="434"/>
      <c r="R92" s="49"/>
      <c r="S92" s="49"/>
    </row>
    <row r="93" spans="6:19" ht="23.25" x14ac:dyDescent="0.3">
      <c r="F93" s="110"/>
      <c r="G93" s="186"/>
      <c r="H93" s="128"/>
      <c r="I93" s="444"/>
      <c r="J93" s="138"/>
      <c r="K93" s="84"/>
      <c r="L93" s="84"/>
      <c r="M93" s="84"/>
      <c r="N93" s="84"/>
      <c r="O93" s="84"/>
      <c r="P93" s="84"/>
      <c r="Q93" s="434"/>
      <c r="R93" s="49"/>
      <c r="S93" s="49"/>
    </row>
    <row r="94" spans="6:19" ht="188.25" customHeight="1" x14ac:dyDescent="0.3">
      <c r="F94" s="110"/>
      <c r="G94" s="186"/>
      <c r="H94" s="128"/>
      <c r="I94" s="444"/>
      <c r="J94" s="138"/>
      <c r="K94" s="84"/>
      <c r="L94" s="84"/>
      <c r="M94" s="84"/>
      <c r="N94" s="84"/>
      <c r="O94" s="84"/>
      <c r="P94" s="84"/>
      <c r="Q94" s="434"/>
      <c r="R94" s="49"/>
      <c r="S94" s="49"/>
    </row>
    <row r="95" spans="6:19" ht="23.25" x14ac:dyDescent="0.3">
      <c r="F95" s="110"/>
      <c r="G95" s="186"/>
      <c r="H95" s="128"/>
      <c r="I95" s="187"/>
      <c r="J95" s="138"/>
      <c r="K95" s="84"/>
      <c r="L95" s="84"/>
      <c r="M95" s="84"/>
      <c r="N95" s="84"/>
      <c r="O95" s="84"/>
      <c r="P95" s="84"/>
      <c r="Q95" s="434"/>
      <c r="R95" s="49"/>
      <c r="S95" s="49"/>
    </row>
    <row r="96" spans="6:19" ht="23.25" x14ac:dyDescent="0.25">
      <c r="F96" s="110"/>
      <c r="G96" s="181"/>
      <c r="H96" s="157"/>
      <c r="I96" s="187"/>
      <c r="J96" s="138"/>
      <c r="K96" s="84"/>
      <c r="L96" s="84"/>
      <c r="M96" s="84"/>
      <c r="N96" s="84"/>
      <c r="O96" s="84"/>
      <c r="P96" s="84"/>
      <c r="Q96" s="441"/>
    </row>
    <row r="97" spans="6:24" ht="23.25" x14ac:dyDescent="0.25">
      <c r="F97" s="110"/>
      <c r="G97" s="181"/>
      <c r="H97" s="157"/>
      <c r="I97" s="187"/>
      <c r="J97" s="138"/>
      <c r="K97" s="84"/>
      <c r="L97" s="84"/>
      <c r="M97" s="84"/>
      <c r="N97" s="84"/>
      <c r="O97" s="84"/>
      <c r="P97" s="84"/>
      <c r="Q97" s="441"/>
    </row>
    <row r="98" spans="6:24" ht="23.25" x14ac:dyDescent="0.25">
      <c r="F98" s="110"/>
      <c r="G98" s="181"/>
      <c r="H98" s="157"/>
      <c r="I98" s="187"/>
      <c r="J98" s="138"/>
      <c r="K98" s="84"/>
      <c r="L98" s="84"/>
      <c r="M98" s="84"/>
      <c r="N98" s="84"/>
      <c r="O98" s="84"/>
      <c r="P98" s="84"/>
      <c r="Q98" s="441"/>
    </row>
    <row r="99" spans="6:24" ht="23.25" x14ac:dyDescent="0.25">
      <c r="F99" s="110"/>
      <c r="G99" s="181"/>
      <c r="H99" s="157"/>
      <c r="I99" s="187"/>
      <c r="J99" s="138"/>
      <c r="K99" s="84"/>
      <c r="L99" s="84"/>
      <c r="M99" s="84"/>
      <c r="N99" s="84"/>
      <c r="O99" s="84"/>
      <c r="P99" s="84"/>
      <c r="Q99" s="441"/>
    </row>
    <row r="100" spans="6:24" ht="23.25" x14ac:dyDescent="0.25">
      <c r="F100" s="110"/>
      <c r="G100" s="181"/>
      <c r="H100" s="157"/>
      <c r="I100" s="187"/>
      <c r="J100" s="138"/>
      <c r="K100" s="84"/>
      <c r="L100" s="84"/>
      <c r="M100" s="84"/>
      <c r="N100" s="84"/>
      <c r="O100" s="84"/>
      <c r="P100" s="84"/>
      <c r="Q100" s="441"/>
    </row>
    <row r="101" spans="6:24" ht="24" thickBot="1" x14ac:dyDescent="0.3">
      <c r="F101" s="110"/>
      <c r="G101" s="181"/>
      <c r="H101" s="157"/>
      <c r="I101" s="187"/>
      <c r="J101" s="138"/>
      <c r="K101" s="84"/>
      <c r="L101" s="84"/>
      <c r="M101" s="84"/>
      <c r="N101" s="84"/>
      <c r="O101" s="84"/>
      <c r="P101" s="84"/>
      <c r="Q101" s="441"/>
    </row>
    <row r="102" spans="6:24" ht="76.5" customHeight="1" thickTop="1" thickBot="1" x14ac:dyDescent="0.3">
      <c r="F102" s="110"/>
      <c r="G102" s="191" t="s">
        <v>255</v>
      </c>
      <c r="H102" s="192"/>
      <c r="I102" s="443" t="str">
        <f>IF(Q37=0,"SUPPORT PLAN",IF(AND(Q37&gt;0,Q45&lt;=1320),"OUTSOURCING PLAN","ADVISORY PLAN"))</f>
        <v>SUPPORT PLAN</v>
      </c>
      <c r="J102" s="139"/>
      <c r="K102" s="85"/>
      <c r="L102" s="85"/>
      <c r="M102" s="85"/>
      <c r="N102" s="85"/>
      <c r="O102" s="85"/>
      <c r="P102" s="85"/>
    </row>
    <row r="103" spans="6:24" s="55" customFormat="1" ht="43.5" customHeight="1" thickTop="1" thickBot="1" x14ac:dyDescent="0.3">
      <c r="F103" s="110"/>
      <c r="G103" s="194" t="s">
        <v>117</v>
      </c>
      <c r="H103" s="195" t="s">
        <v>114</v>
      </c>
      <c r="I103" s="196">
        <f>ROUNDDOWN($Q$27/12,-1)</f>
        <v>310</v>
      </c>
      <c r="J103" s="140"/>
      <c r="K103" s="53"/>
      <c r="L103" s="53"/>
      <c r="M103" s="53"/>
      <c r="N103" s="53"/>
      <c r="O103" s="53"/>
      <c r="P103" s="53"/>
      <c r="Q103" s="430"/>
      <c r="R103" s="31"/>
      <c r="S103" s="31"/>
      <c r="T103" s="50"/>
      <c r="U103" s="50"/>
      <c r="V103" s="50"/>
      <c r="W103" s="50"/>
      <c r="X103" s="50"/>
    </row>
    <row r="104" spans="6:24" s="55" customFormat="1" ht="43.5" customHeight="1" thickTop="1" thickBot="1" x14ac:dyDescent="0.3">
      <c r="F104" s="110"/>
      <c r="G104" s="197" t="s">
        <v>118</v>
      </c>
      <c r="H104" s="198" t="s">
        <v>114</v>
      </c>
      <c r="I104" s="199">
        <f>I103*12</f>
        <v>3720</v>
      </c>
      <c r="J104" s="141"/>
      <c r="K104" s="86"/>
      <c r="L104" s="86"/>
      <c r="M104" s="86"/>
      <c r="N104" s="86"/>
      <c r="O104" s="86"/>
      <c r="P104" s="86"/>
      <c r="Q104" s="430"/>
      <c r="R104" s="31"/>
      <c r="S104" s="31"/>
      <c r="T104" s="50"/>
      <c r="U104" s="50"/>
      <c r="V104" s="50"/>
      <c r="W104" s="50"/>
      <c r="X104" s="50"/>
    </row>
    <row r="105" spans="6:24" s="55" customFormat="1" ht="43.5" customHeight="1" thickTop="1" thickBot="1" x14ac:dyDescent="0.5">
      <c r="F105" s="110"/>
      <c r="G105" s="194" t="s">
        <v>115</v>
      </c>
      <c r="H105" s="200" t="s">
        <v>114</v>
      </c>
      <c r="I105" s="196">
        <f>VLOOKUP(I102,'Value Pricing Calculation Table'!$A:$C,3,FALSE)</f>
        <v>0</v>
      </c>
      <c r="J105" s="140"/>
      <c r="K105" s="53"/>
      <c r="L105" s="53"/>
      <c r="M105" s="53"/>
      <c r="N105" s="53"/>
      <c r="O105" s="53"/>
      <c r="P105" s="53"/>
      <c r="Q105" s="430"/>
      <c r="R105" s="31"/>
      <c r="S105" s="31"/>
      <c r="T105" s="50"/>
      <c r="U105" s="50"/>
      <c r="V105" s="50"/>
      <c r="W105" s="50"/>
      <c r="X105" s="50"/>
    </row>
    <row r="106" spans="6:24" s="55" customFormat="1" ht="15.75" thickTop="1" x14ac:dyDescent="0.25">
      <c r="F106" s="110"/>
      <c r="G106" s="111"/>
      <c r="H106" s="111"/>
      <c r="I106" s="112"/>
      <c r="J106" s="201"/>
      <c r="K106" s="202"/>
      <c r="L106" s="202"/>
      <c r="M106" s="202"/>
      <c r="N106" s="202"/>
      <c r="O106" s="202"/>
      <c r="P106" s="202"/>
      <c r="Q106" s="430"/>
      <c r="R106" s="31"/>
      <c r="S106" s="31"/>
      <c r="T106" s="50"/>
      <c r="U106" s="50"/>
      <c r="V106" s="50"/>
      <c r="W106" s="50"/>
      <c r="X106" s="50"/>
    </row>
    <row r="107" spans="6:24" s="55" customFormat="1" x14ac:dyDescent="0.25">
      <c r="F107" s="110"/>
      <c r="G107" s="111"/>
      <c r="H107" s="111"/>
      <c r="I107" s="112"/>
      <c r="J107" s="201"/>
      <c r="K107" s="202"/>
      <c r="L107" s="202"/>
      <c r="M107" s="202"/>
      <c r="N107" s="202"/>
      <c r="O107" s="202"/>
      <c r="P107" s="202"/>
      <c r="Q107" s="430"/>
      <c r="R107" s="31"/>
      <c r="S107" s="31"/>
      <c r="T107" s="50"/>
      <c r="U107" s="50"/>
      <c r="V107" s="50"/>
      <c r="W107" s="50"/>
      <c r="X107" s="50"/>
    </row>
    <row r="108" spans="6:24" s="55" customFormat="1" x14ac:dyDescent="0.25">
      <c r="F108" s="110"/>
      <c r="G108" s="111"/>
      <c r="H108" s="111"/>
      <c r="I108" s="112"/>
      <c r="J108" s="201"/>
      <c r="K108" s="202"/>
      <c r="L108" s="202"/>
      <c r="M108" s="202"/>
      <c r="N108" s="202"/>
      <c r="O108" s="202"/>
      <c r="P108" s="202"/>
      <c r="Q108" s="430"/>
      <c r="R108" s="31"/>
      <c r="S108" s="31"/>
      <c r="T108" s="50"/>
      <c r="U108" s="50"/>
      <c r="V108" s="50"/>
      <c r="W108" s="50"/>
      <c r="X108" s="50"/>
    </row>
    <row r="109" spans="6:24" s="55" customFormat="1" x14ac:dyDescent="0.25">
      <c r="F109" s="110"/>
      <c r="G109" s="111"/>
      <c r="H109" s="111"/>
      <c r="I109" s="112"/>
      <c r="J109" s="201"/>
      <c r="K109" s="202"/>
      <c r="L109" s="202"/>
      <c r="M109" s="202"/>
      <c r="N109" s="202"/>
      <c r="O109" s="202"/>
      <c r="P109" s="202"/>
      <c r="Q109" s="430"/>
      <c r="R109" s="31"/>
      <c r="S109" s="31"/>
      <c r="T109" s="50"/>
      <c r="U109" s="50"/>
      <c r="V109" s="50"/>
      <c r="W109" s="50"/>
      <c r="X109" s="50"/>
    </row>
    <row r="110" spans="6:24" s="55" customFormat="1" x14ac:dyDescent="0.25">
      <c r="F110" s="110"/>
      <c r="G110" s="111"/>
      <c r="H110" s="111"/>
      <c r="I110" s="112"/>
      <c r="J110" s="201"/>
      <c r="K110" s="202"/>
      <c r="L110" s="202"/>
      <c r="M110" s="202"/>
      <c r="N110" s="202"/>
      <c r="O110" s="202"/>
      <c r="P110" s="202"/>
      <c r="Q110" s="430"/>
      <c r="R110" s="31"/>
      <c r="S110" s="31"/>
      <c r="T110" s="50"/>
      <c r="U110" s="50"/>
      <c r="V110" s="50"/>
      <c r="W110" s="50"/>
      <c r="X110" s="50"/>
    </row>
    <row r="111" spans="6:24" s="55" customFormat="1" x14ac:dyDescent="0.25">
      <c r="F111" s="110"/>
      <c r="G111" s="111"/>
      <c r="H111" s="111"/>
      <c r="I111" s="112"/>
      <c r="J111" s="201"/>
      <c r="K111" s="202"/>
      <c r="L111" s="202"/>
      <c r="M111" s="202"/>
      <c r="N111" s="202"/>
      <c r="O111" s="202"/>
      <c r="P111" s="202"/>
      <c r="Q111" s="430"/>
      <c r="R111" s="31"/>
      <c r="S111" s="31"/>
      <c r="T111" s="50"/>
      <c r="U111" s="50"/>
      <c r="V111" s="50"/>
      <c r="W111" s="50"/>
      <c r="X111" s="50"/>
    </row>
  </sheetData>
  <sheetProtection algorithmName="SHA-512" hashValue="4ukRLbcvu6za2tGg5p8PGU81adskaRyAxW+emKpsuIRh2x0Md4e8s/UHMDIWffp0AC9/mI0DCvWuqIIlj9w+Ug==" saltValue="wjJdZyOk1kW3/vivyxeWlg==" spinCount="100000" sheet="1" objects="1" scenarios="1"/>
  <mergeCells count="4">
    <mergeCell ref="G10:I10"/>
    <mergeCell ref="G22:H22"/>
    <mergeCell ref="G24:G25"/>
    <mergeCell ref="I80:I94"/>
  </mergeCells>
  <conditionalFormatting sqref="G19 H45:H47 H50 H59:H61 H54:H56 H28:H34 G106:H1048576 G2:H16 H37:H42 H65:H71 H74:H77 G80:H101 H25:H26">
    <cfRule type="containsText" dxfId="186" priority="209" operator="containsText" text="REMOVE">
      <formula>NOT(ISERROR(SEARCH("REMOVE",G2)))</formula>
    </cfRule>
  </conditionalFormatting>
  <conditionalFormatting sqref="I37">
    <cfRule type="containsText" dxfId="185" priority="208" operator="containsText" text="ADD ">
      <formula>NOT(ISERROR(SEARCH("ADD ",I37)))</formula>
    </cfRule>
  </conditionalFormatting>
  <conditionalFormatting sqref="I38">
    <cfRule type="containsText" dxfId="184" priority="207" operator="containsText" text="ADD ">
      <formula>NOT(ISERROR(SEARCH("ADD ",I38)))</formula>
    </cfRule>
  </conditionalFormatting>
  <conditionalFormatting sqref="I51">
    <cfRule type="containsText" dxfId="183" priority="205" operator="containsText" text="ADD ">
      <formula>NOT(ISERROR(SEARCH("ADD ",I51)))</formula>
    </cfRule>
  </conditionalFormatting>
  <conditionalFormatting sqref="I28">
    <cfRule type="containsText" dxfId="182" priority="204" operator="containsText" text="REMOVE">
      <formula>NOT(ISERROR(SEARCH("REMOVE",I28)))</formula>
    </cfRule>
  </conditionalFormatting>
  <conditionalFormatting sqref="I29:I32 I46 I50:I51 I54:I56 I59:I61 I65:I69 I37:I38">
    <cfRule type="cellIs" dxfId="181" priority="203" operator="equal">
      <formula>""</formula>
    </cfRule>
  </conditionalFormatting>
  <conditionalFormatting sqref="I33:I34">
    <cfRule type="cellIs" dxfId="180" priority="202" operator="equal">
      <formula>""</formula>
    </cfRule>
  </conditionalFormatting>
  <conditionalFormatting sqref="I42">
    <cfRule type="cellIs" dxfId="179" priority="201" operator="equal">
      <formula>""</formula>
    </cfRule>
  </conditionalFormatting>
  <conditionalFormatting sqref="I47">
    <cfRule type="cellIs" dxfId="178" priority="200" operator="equal">
      <formula>""</formula>
    </cfRule>
  </conditionalFormatting>
  <conditionalFormatting sqref="I46:I47 I50:I51 I54:I56 I59:I61 I65:I69 I2:I15 I19:I21 I106:I1048576 I37:I38 I42 I28:I34">
    <cfRule type="cellIs" dxfId="177" priority="199" operator="equal">
      <formula>"Exclude"</formula>
    </cfRule>
  </conditionalFormatting>
  <conditionalFormatting sqref="H51">
    <cfRule type="containsText" dxfId="176" priority="198" operator="containsText" text="REMOVE">
      <formula>NOT(ISERROR(SEARCH("REMOVE",H51)))</formula>
    </cfRule>
  </conditionalFormatting>
  <conditionalFormatting sqref="I45">
    <cfRule type="cellIs" dxfId="175" priority="197" operator="equal">
      <formula>""</formula>
    </cfRule>
  </conditionalFormatting>
  <conditionalFormatting sqref="I45">
    <cfRule type="cellIs" dxfId="174" priority="196" operator="equal">
      <formula>"Exclude"</formula>
    </cfRule>
  </conditionalFormatting>
  <conditionalFormatting sqref="I59:I61 I65:I69 I2:I15 I19:I21 I106:I1048576 I37:I38 I45:I48 I50:I51 I54:I56 I42:I43 I28:I35">
    <cfRule type="containsText" dxfId="173" priority="191" operator="containsText" text="N/A">
      <formula>NOT(ISERROR(SEARCH("N/A",I2)))</formula>
    </cfRule>
    <cfRule type="containsText" dxfId="172" priority="192" operator="containsText" text="DO NOT">
      <formula>NOT(ISERROR(SEARCH("DO NOT",I2)))</formula>
    </cfRule>
  </conditionalFormatting>
  <conditionalFormatting sqref="I105">
    <cfRule type="containsText" dxfId="171" priority="177" operator="containsText" text="N/A">
      <formula>NOT(ISERROR(SEARCH("N/A",I105)))</formula>
    </cfRule>
    <cfRule type="containsText" dxfId="170" priority="178" operator="containsText" text="DO NOT">
      <formula>NOT(ISERROR(SEARCH("DO NOT",I105)))</formula>
    </cfRule>
  </conditionalFormatting>
  <conditionalFormatting sqref="I16">
    <cfRule type="containsText" dxfId="169" priority="187" operator="containsText" text="REMOVE">
      <formula>NOT(ISERROR(SEARCH("REMOVE",I16)))</formula>
    </cfRule>
  </conditionalFormatting>
  <conditionalFormatting sqref="I70">
    <cfRule type="cellIs" dxfId="168" priority="172" operator="equal">
      <formula>""</formula>
    </cfRule>
  </conditionalFormatting>
  <conditionalFormatting sqref="G105">
    <cfRule type="containsText" dxfId="167" priority="180" operator="containsText" text="REMOVE">
      <formula>NOT(ISERROR(SEARCH("REMOVE",G105)))</formula>
    </cfRule>
  </conditionalFormatting>
  <conditionalFormatting sqref="I105">
    <cfRule type="cellIs" dxfId="166" priority="179" operator="equal">
      <formula>"Exclude"</formula>
    </cfRule>
  </conditionalFormatting>
  <conditionalFormatting sqref="I104">
    <cfRule type="containsText" dxfId="165" priority="181" operator="containsText" text="N/A">
      <formula>NOT(ISERROR(SEARCH("N/A",I104)))</formula>
    </cfRule>
    <cfRule type="containsText" dxfId="164" priority="182" operator="containsText" text="DO NOT">
      <formula>NOT(ISERROR(SEARCH("DO NOT",I104)))</formula>
    </cfRule>
  </conditionalFormatting>
  <conditionalFormatting sqref="I22 I24:I26">
    <cfRule type="containsText" dxfId="163" priority="160" operator="containsText" text="N/A">
      <formula>NOT(ISERROR(SEARCH("N/A",I22)))</formula>
    </cfRule>
    <cfRule type="containsText" dxfId="162" priority="161" operator="containsText" text="DO NOT">
      <formula>NOT(ISERROR(SEARCH("DO NOT",I22)))</formula>
    </cfRule>
  </conditionalFormatting>
  <conditionalFormatting sqref="G104">
    <cfRule type="containsText" dxfId="161" priority="184" operator="containsText" text="REMOVE">
      <formula>NOT(ISERROR(SEARCH("REMOVE",G104)))</formula>
    </cfRule>
  </conditionalFormatting>
  <conditionalFormatting sqref="I104">
    <cfRule type="cellIs" dxfId="160" priority="183" operator="equal">
      <formula>"Exclude"</formula>
    </cfRule>
  </conditionalFormatting>
  <conditionalFormatting sqref="I70">
    <cfRule type="containsText" dxfId="159" priority="169" operator="containsText" text="N/A">
      <formula>NOT(ISERROR(SEARCH("N/A",I70)))</formula>
    </cfRule>
    <cfRule type="containsText" dxfId="158" priority="170" operator="containsText" text="DO NOT">
      <formula>NOT(ISERROR(SEARCH("DO NOT",I70)))</formula>
    </cfRule>
  </conditionalFormatting>
  <conditionalFormatting sqref="H70">
    <cfRule type="containsText" dxfId="157" priority="173" operator="containsText" text="REMOVE">
      <formula>NOT(ISERROR(SEARCH("REMOVE",H70)))</formula>
    </cfRule>
  </conditionalFormatting>
  <conditionalFormatting sqref="I70">
    <cfRule type="cellIs" dxfId="156" priority="171" operator="equal">
      <formula>"Exclude"</formula>
    </cfRule>
  </conditionalFormatting>
  <conditionalFormatting sqref="I22 I24:I26">
    <cfRule type="cellIs" dxfId="155" priority="162" operator="equal">
      <formula>"Exclude"</formula>
    </cfRule>
  </conditionalFormatting>
  <conditionalFormatting sqref="I71">
    <cfRule type="cellIs" dxfId="154" priority="167" operator="equal">
      <formula>""</formula>
    </cfRule>
  </conditionalFormatting>
  <conditionalFormatting sqref="I71">
    <cfRule type="cellIs" dxfId="153" priority="166" operator="equal">
      <formula>"Exclude"</formula>
    </cfRule>
  </conditionalFormatting>
  <conditionalFormatting sqref="I71">
    <cfRule type="containsText" dxfId="152" priority="164" operator="containsText" text="N/A">
      <formula>NOT(ISERROR(SEARCH("N/A",I71)))</formula>
    </cfRule>
    <cfRule type="containsText" dxfId="151" priority="165" operator="containsText" text="DO NOT">
      <formula>NOT(ISERROR(SEARCH("DO NOT",I71)))</formula>
    </cfRule>
  </conditionalFormatting>
  <conditionalFormatting sqref="G22 G26">
    <cfRule type="containsText" dxfId="150" priority="163" operator="containsText" text="REMOVE">
      <formula>NOT(ISERROR(SEARCH("REMOVE",G22)))</formula>
    </cfRule>
  </conditionalFormatting>
  <conditionalFormatting sqref="I38">
    <cfRule type="containsText" dxfId="149" priority="159" operator="containsText" text="ADD ">
      <formula>NOT(ISERROR(SEARCH("ADD ",I38)))</formula>
    </cfRule>
  </conditionalFormatting>
  <conditionalFormatting sqref="H74:H77 H80:H95">
    <cfRule type="containsText" dxfId="148" priority="158" operator="containsText" text="REMOVE">
      <formula>NOT(ISERROR(SEARCH("REMOVE",H74)))</formula>
    </cfRule>
  </conditionalFormatting>
  <conditionalFormatting sqref="G80:G95">
    <cfRule type="containsText" dxfId="147" priority="155" operator="containsText" text="REMOVE">
      <formula>NOT(ISERROR(SEARCH("REMOVE",G80)))</formula>
    </cfRule>
  </conditionalFormatting>
  <conditionalFormatting sqref="I74">
    <cfRule type="cellIs" dxfId="146" priority="154" operator="equal">
      <formula>""</formula>
    </cfRule>
  </conditionalFormatting>
  <conditionalFormatting sqref="I74">
    <cfRule type="cellIs" dxfId="145" priority="153" operator="equal">
      <formula>"Exclude"</formula>
    </cfRule>
  </conditionalFormatting>
  <conditionalFormatting sqref="I74">
    <cfRule type="containsText" dxfId="144" priority="151" operator="containsText" text="N/A">
      <formula>NOT(ISERROR(SEARCH("N/A",I74)))</formula>
    </cfRule>
    <cfRule type="containsText" dxfId="143" priority="152" operator="containsText" text="DO NOT">
      <formula>NOT(ISERROR(SEARCH("DO NOT",I74)))</formula>
    </cfRule>
  </conditionalFormatting>
  <conditionalFormatting sqref="I75">
    <cfRule type="cellIs" dxfId="142" priority="150" operator="equal">
      <formula>""</formula>
    </cfRule>
  </conditionalFormatting>
  <conditionalFormatting sqref="I75">
    <cfRule type="cellIs" dxfId="141" priority="149" operator="equal">
      <formula>"Exclude"</formula>
    </cfRule>
  </conditionalFormatting>
  <conditionalFormatting sqref="I75">
    <cfRule type="containsText" dxfId="140" priority="147" operator="containsText" text="N/A">
      <formula>NOT(ISERROR(SEARCH("N/A",I75)))</formula>
    </cfRule>
    <cfRule type="containsText" dxfId="139" priority="148" operator="containsText" text="DO NOT">
      <formula>NOT(ISERROR(SEARCH("DO NOT",I75)))</formula>
    </cfRule>
  </conditionalFormatting>
  <conditionalFormatting sqref="I76:I77">
    <cfRule type="cellIs" dxfId="138" priority="146" operator="equal">
      <formula>""</formula>
    </cfRule>
  </conditionalFormatting>
  <conditionalFormatting sqref="I76:I77">
    <cfRule type="cellIs" dxfId="137" priority="145" operator="equal">
      <formula>"Exclude"</formula>
    </cfRule>
  </conditionalFormatting>
  <conditionalFormatting sqref="I76:I77">
    <cfRule type="containsText" dxfId="136" priority="143" operator="containsText" text="N/A">
      <formula>NOT(ISERROR(SEARCH("N/A",I76)))</formula>
    </cfRule>
    <cfRule type="containsText" dxfId="135" priority="144" operator="containsText" text="DO NOT">
      <formula>NOT(ISERROR(SEARCH("DO NOT",I76)))</formula>
    </cfRule>
  </conditionalFormatting>
  <conditionalFormatting sqref="I102">
    <cfRule type="containsText" dxfId="134" priority="139" operator="containsText" text="N/A">
      <formula>NOT(ISERROR(SEARCH("N/A",I102)))</formula>
    </cfRule>
    <cfRule type="containsText" dxfId="133" priority="140" operator="containsText" text="DO NOT">
      <formula>NOT(ISERROR(SEARCH("DO NOT",I102)))</formula>
    </cfRule>
  </conditionalFormatting>
  <conditionalFormatting sqref="G102">
    <cfRule type="containsText" dxfId="132" priority="142" operator="containsText" text="REMOVE">
      <formula>NOT(ISERROR(SEARCH("REMOVE",G102)))</formula>
    </cfRule>
  </conditionalFormatting>
  <conditionalFormatting sqref="I102">
    <cfRule type="cellIs" dxfId="131" priority="141" operator="equal">
      <formula>"Exclude"</formula>
    </cfRule>
  </conditionalFormatting>
  <conditionalFormatting sqref="I103">
    <cfRule type="containsText" dxfId="130" priority="135" operator="containsText" text="N/A">
      <formula>NOT(ISERROR(SEARCH("N/A",I103)))</formula>
    </cfRule>
    <cfRule type="containsText" dxfId="129" priority="136" operator="containsText" text="DO NOT">
      <formula>NOT(ISERROR(SEARCH("DO NOT",I103)))</formula>
    </cfRule>
  </conditionalFormatting>
  <conditionalFormatting sqref="G103">
    <cfRule type="containsText" dxfId="128" priority="138" operator="containsText" text="REMOVE">
      <formula>NOT(ISERROR(SEARCH("REMOVE",G103)))</formula>
    </cfRule>
  </conditionalFormatting>
  <conditionalFormatting sqref="I103">
    <cfRule type="cellIs" dxfId="127" priority="137" operator="equal">
      <formula>"Exclude"</formula>
    </cfRule>
  </conditionalFormatting>
  <conditionalFormatting sqref="G17">
    <cfRule type="containsText" dxfId="126" priority="134" operator="containsText" text="REMOVE">
      <formula>NOT(ISERROR(SEARCH("REMOVE",G17)))</formula>
    </cfRule>
  </conditionalFormatting>
  <conditionalFormatting sqref="G17">
    <cfRule type="cellIs" dxfId="125" priority="133" operator="equal">
      <formula>"Exclude"</formula>
    </cfRule>
  </conditionalFormatting>
  <conditionalFormatting sqref="G17">
    <cfRule type="containsText" dxfId="124" priority="131" operator="containsText" text="N/A">
      <formula>NOT(ISERROR(SEARCH("N/A",G17)))</formula>
    </cfRule>
    <cfRule type="containsText" dxfId="123" priority="132" operator="containsText" text="DO NOT">
      <formula>NOT(ISERROR(SEARCH("DO NOT",G17)))</formula>
    </cfRule>
  </conditionalFormatting>
  <conditionalFormatting sqref="G18">
    <cfRule type="containsText" dxfId="122" priority="130" operator="containsText" text="REMOVE">
      <formula>NOT(ISERROR(SEARCH("REMOVE",G18)))</formula>
    </cfRule>
  </conditionalFormatting>
  <conditionalFormatting sqref="G18">
    <cfRule type="cellIs" dxfId="121" priority="129" operator="equal">
      <formula>"Exclude"</formula>
    </cfRule>
  </conditionalFormatting>
  <conditionalFormatting sqref="G18">
    <cfRule type="containsText" dxfId="120" priority="127" operator="containsText" text="N/A">
      <formula>NOT(ISERROR(SEARCH("N/A",G18)))</formula>
    </cfRule>
    <cfRule type="containsText" dxfId="119" priority="128" operator="containsText" text="DO NOT">
      <formula>NOT(ISERROR(SEARCH("DO NOT",G18)))</formula>
    </cfRule>
  </conditionalFormatting>
  <conditionalFormatting sqref="H17">
    <cfRule type="containsText" dxfId="118" priority="126" operator="containsText" text="REMOVE">
      <formula>NOT(ISERROR(SEARCH("REMOVE",H17)))</formula>
    </cfRule>
  </conditionalFormatting>
  <conditionalFormatting sqref="H18">
    <cfRule type="containsText" dxfId="117" priority="125" operator="containsText" text="REMOVE">
      <formula>NOT(ISERROR(SEARCH("REMOVE",H18)))</formula>
    </cfRule>
  </conditionalFormatting>
  <conditionalFormatting sqref="H63">
    <cfRule type="containsText" dxfId="116" priority="124" operator="containsText" text="REMOVE">
      <formula>NOT(ISERROR(SEARCH("REMOVE",H63)))</formula>
    </cfRule>
  </conditionalFormatting>
  <conditionalFormatting sqref="I63">
    <cfRule type="cellIs" dxfId="115" priority="123" operator="equal">
      <formula>"Exclude"</formula>
    </cfRule>
  </conditionalFormatting>
  <conditionalFormatting sqref="I63">
    <cfRule type="containsText" dxfId="114" priority="121" operator="containsText" text="N/A">
      <formula>NOT(ISERROR(SEARCH("N/A",I63)))</formula>
    </cfRule>
    <cfRule type="containsText" dxfId="113" priority="122" operator="containsText" text="DO NOT">
      <formula>NOT(ISERROR(SEARCH("DO NOT",I63)))</formula>
    </cfRule>
  </conditionalFormatting>
  <conditionalFormatting sqref="H36">
    <cfRule type="containsText" dxfId="112" priority="120" operator="containsText" text="REMOVE">
      <formula>NOT(ISERROR(SEARCH("REMOVE",H36)))</formula>
    </cfRule>
  </conditionalFormatting>
  <conditionalFormatting sqref="I36">
    <cfRule type="containsText" dxfId="111" priority="119" operator="containsText" text="REMOVE">
      <formula>NOT(ISERROR(SEARCH("REMOVE",I36)))</formula>
    </cfRule>
  </conditionalFormatting>
  <conditionalFormatting sqref="I36">
    <cfRule type="cellIs" dxfId="110" priority="118" operator="equal">
      <formula>"Exclude"</formula>
    </cfRule>
  </conditionalFormatting>
  <conditionalFormatting sqref="I36">
    <cfRule type="containsText" dxfId="109" priority="116" operator="containsText" text="N/A">
      <formula>NOT(ISERROR(SEARCH("N/A",I36)))</formula>
    </cfRule>
    <cfRule type="containsText" dxfId="108" priority="117" operator="containsText" text="DO NOT">
      <formula>NOT(ISERROR(SEARCH("DO NOT",I36)))</formula>
    </cfRule>
  </conditionalFormatting>
  <conditionalFormatting sqref="H44">
    <cfRule type="containsText" dxfId="107" priority="115" operator="containsText" text="REMOVE">
      <formula>NOT(ISERROR(SEARCH("REMOVE",H44)))</formula>
    </cfRule>
  </conditionalFormatting>
  <conditionalFormatting sqref="I44">
    <cfRule type="containsText" dxfId="106" priority="114" operator="containsText" text="REMOVE">
      <formula>NOT(ISERROR(SEARCH("REMOVE",I44)))</formula>
    </cfRule>
  </conditionalFormatting>
  <conditionalFormatting sqref="I44">
    <cfRule type="cellIs" dxfId="105" priority="113" operator="equal">
      <formula>"Exclude"</formula>
    </cfRule>
  </conditionalFormatting>
  <conditionalFormatting sqref="I44">
    <cfRule type="containsText" dxfId="104" priority="111" operator="containsText" text="N/A">
      <formula>NOT(ISERROR(SEARCH("N/A",I44)))</formula>
    </cfRule>
    <cfRule type="containsText" dxfId="103" priority="112" operator="containsText" text="DO NOT">
      <formula>NOT(ISERROR(SEARCH("DO NOT",I44)))</formula>
    </cfRule>
  </conditionalFormatting>
  <conditionalFormatting sqref="H49">
    <cfRule type="containsText" dxfId="102" priority="110" operator="containsText" text="REMOVE">
      <formula>NOT(ISERROR(SEARCH("REMOVE",H49)))</formula>
    </cfRule>
  </conditionalFormatting>
  <conditionalFormatting sqref="I49">
    <cfRule type="containsText" dxfId="101" priority="109" operator="containsText" text="REMOVE">
      <formula>NOT(ISERROR(SEARCH("REMOVE",I49)))</formula>
    </cfRule>
  </conditionalFormatting>
  <conditionalFormatting sqref="I49">
    <cfRule type="cellIs" dxfId="100" priority="108" operator="equal">
      <formula>"Exclude"</formula>
    </cfRule>
  </conditionalFormatting>
  <conditionalFormatting sqref="I49">
    <cfRule type="containsText" dxfId="99" priority="106" operator="containsText" text="N/A">
      <formula>NOT(ISERROR(SEARCH("N/A",I49)))</formula>
    </cfRule>
    <cfRule type="containsText" dxfId="98" priority="107" operator="containsText" text="DO NOT">
      <formula>NOT(ISERROR(SEARCH("DO NOT",I49)))</formula>
    </cfRule>
  </conditionalFormatting>
  <conditionalFormatting sqref="H53">
    <cfRule type="containsText" dxfId="97" priority="105" operator="containsText" text="REMOVE">
      <formula>NOT(ISERROR(SEARCH("REMOVE",H53)))</formula>
    </cfRule>
  </conditionalFormatting>
  <conditionalFormatting sqref="I53">
    <cfRule type="containsText" dxfId="96" priority="104" operator="containsText" text="REMOVE">
      <formula>NOT(ISERROR(SEARCH("REMOVE",I53)))</formula>
    </cfRule>
  </conditionalFormatting>
  <conditionalFormatting sqref="I53">
    <cfRule type="cellIs" dxfId="95" priority="103" operator="equal">
      <formula>"Exclude"</formula>
    </cfRule>
  </conditionalFormatting>
  <conditionalFormatting sqref="I53">
    <cfRule type="containsText" dxfId="94" priority="101" operator="containsText" text="N/A">
      <formula>NOT(ISERROR(SEARCH("N/A",I53)))</formula>
    </cfRule>
    <cfRule type="containsText" dxfId="93" priority="102" operator="containsText" text="DO NOT">
      <formula>NOT(ISERROR(SEARCH("DO NOT",I53)))</formula>
    </cfRule>
  </conditionalFormatting>
  <conditionalFormatting sqref="H58">
    <cfRule type="containsText" dxfId="92" priority="100" operator="containsText" text="REMOVE">
      <formula>NOT(ISERROR(SEARCH("REMOVE",H58)))</formula>
    </cfRule>
  </conditionalFormatting>
  <conditionalFormatting sqref="I58">
    <cfRule type="containsText" dxfId="91" priority="99" operator="containsText" text="REMOVE">
      <formula>NOT(ISERROR(SEARCH("REMOVE",I58)))</formula>
    </cfRule>
  </conditionalFormatting>
  <conditionalFormatting sqref="I58">
    <cfRule type="cellIs" dxfId="90" priority="98" operator="equal">
      <formula>"Exclude"</formula>
    </cfRule>
  </conditionalFormatting>
  <conditionalFormatting sqref="I58">
    <cfRule type="containsText" dxfId="89" priority="96" operator="containsText" text="N/A">
      <formula>NOT(ISERROR(SEARCH("N/A",I58)))</formula>
    </cfRule>
    <cfRule type="containsText" dxfId="88" priority="97" operator="containsText" text="DO NOT">
      <formula>NOT(ISERROR(SEARCH("DO NOT",I58)))</formula>
    </cfRule>
  </conditionalFormatting>
  <conditionalFormatting sqref="H64">
    <cfRule type="containsText" dxfId="87" priority="95" operator="containsText" text="REMOVE">
      <formula>NOT(ISERROR(SEARCH("REMOVE",H64)))</formula>
    </cfRule>
  </conditionalFormatting>
  <conditionalFormatting sqref="I64">
    <cfRule type="containsText" dxfId="86" priority="94" operator="containsText" text="REMOVE">
      <formula>NOT(ISERROR(SEARCH("REMOVE",I64)))</formula>
    </cfRule>
  </conditionalFormatting>
  <conditionalFormatting sqref="I64">
    <cfRule type="cellIs" dxfId="85" priority="93" operator="equal">
      <formula>"Exclude"</formula>
    </cfRule>
  </conditionalFormatting>
  <conditionalFormatting sqref="I64">
    <cfRule type="containsText" dxfId="84" priority="91" operator="containsText" text="N/A">
      <formula>NOT(ISERROR(SEARCH("N/A",I64)))</formula>
    </cfRule>
    <cfRule type="containsText" dxfId="83" priority="92" operator="containsText" text="DO NOT">
      <formula>NOT(ISERROR(SEARCH("DO NOT",I64)))</formula>
    </cfRule>
  </conditionalFormatting>
  <conditionalFormatting sqref="H73">
    <cfRule type="containsText" dxfId="82" priority="90" operator="containsText" text="REMOVE">
      <formula>NOT(ISERROR(SEARCH("REMOVE",H73)))</formula>
    </cfRule>
  </conditionalFormatting>
  <conditionalFormatting sqref="I73">
    <cfRule type="containsText" dxfId="81" priority="89" operator="containsText" text="REMOVE">
      <formula>NOT(ISERROR(SEARCH("REMOVE",I73)))</formula>
    </cfRule>
  </conditionalFormatting>
  <conditionalFormatting sqref="I73">
    <cfRule type="cellIs" dxfId="80" priority="88" operator="equal">
      <formula>"Exclude"</formula>
    </cfRule>
  </conditionalFormatting>
  <conditionalFormatting sqref="I73">
    <cfRule type="containsText" dxfId="79" priority="86" operator="containsText" text="N/A">
      <formula>NOT(ISERROR(SEARCH("N/A",I73)))</formula>
    </cfRule>
    <cfRule type="containsText" dxfId="78" priority="87" operator="containsText" text="DO NOT">
      <formula>NOT(ISERROR(SEARCH("DO NOT",I73)))</formula>
    </cfRule>
  </conditionalFormatting>
  <conditionalFormatting sqref="G79:H79">
    <cfRule type="containsText" dxfId="77" priority="85" operator="containsText" text="REMOVE">
      <formula>NOT(ISERROR(SEARCH("REMOVE",G79)))</formula>
    </cfRule>
  </conditionalFormatting>
  <conditionalFormatting sqref="H24">
    <cfRule type="containsText" dxfId="76" priority="76" operator="containsText" text="REMOVE">
      <formula>NOT(ISERROR(SEARCH("REMOVE",H24)))</formula>
    </cfRule>
  </conditionalFormatting>
  <conditionalFormatting sqref="I24">
    <cfRule type="cellIs" dxfId="75" priority="75" operator="equal">
      <formula>""</formula>
    </cfRule>
  </conditionalFormatting>
  <conditionalFormatting sqref="I24">
    <cfRule type="cellIs" dxfId="74" priority="74" operator="equal">
      <formula>"Exclude"</formula>
    </cfRule>
  </conditionalFormatting>
  <conditionalFormatting sqref="I24">
    <cfRule type="containsText" dxfId="73" priority="72" operator="containsText" text="N/A">
      <formula>NOT(ISERROR(SEARCH("N/A",I24)))</formula>
    </cfRule>
    <cfRule type="containsText" dxfId="72" priority="73" operator="containsText" text="DO NOT">
      <formula>NOT(ISERROR(SEARCH("DO NOT",I24)))</formula>
    </cfRule>
  </conditionalFormatting>
  <conditionalFormatting sqref="G27:H27">
    <cfRule type="containsText" dxfId="71" priority="64" operator="containsText" text="REMOVE">
      <formula>NOT(ISERROR(SEARCH("REMOVE",G27)))</formula>
    </cfRule>
  </conditionalFormatting>
  <conditionalFormatting sqref="I27">
    <cfRule type="cellIs" dxfId="70" priority="63" operator="equal">
      <formula>"Exclude"</formula>
    </cfRule>
  </conditionalFormatting>
  <conditionalFormatting sqref="I27">
    <cfRule type="containsText" dxfId="69" priority="61" operator="containsText" text="N/A">
      <formula>NOT(ISERROR(SEARCH("N/A",I27)))</formula>
    </cfRule>
    <cfRule type="containsText" dxfId="68" priority="62" operator="containsText" text="DO NOT">
      <formula>NOT(ISERROR(SEARCH("DO NOT",I27)))</formula>
    </cfRule>
  </conditionalFormatting>
  <conditionalFormatting sqref="G23:H23">
    <cfRule type="containsText" dxfId="67" priority="60" operator="containsText" text="REMOVE">
      <formula>NOT(ISERROR(SEARCH("REMOVE",G23)))</formula>
    </cfRule>
  </conditionalFormatting>
  <conditionalFormatting sqref="I23">
    <cfRule type="cellIs" dxfId="66" priority="59" operator="equal">
      <formula>"Exclude"</formula>
    </cfRule>
  </conditionalFormatting>
  <conditionalFormatting sqref="I23">
    <cfRule type="containsText" dxfId="65" priority="57" operator="containsText" text="N/A">
      <formula>NOT(ISERROR(SEARCH("N/A",I23)))</formula>
    </cfRule>
    <cfRule type="containsText" dxfId="64" priority="58" operator="containsText" text="DO NOT">
      <formula>NOT(ISERROR(SEARCH("DO NOT",I23)))</formula>
    </cfRule>
  </conditionalFormatting>
  <conditionalFormatting sqref="I52">
    <cfRule type="containsText" dxfId="63" priority="55" operator="containsText" text="N/A">
      <formula>NOT(ISERROR(SEARCH("N/A",I52)))</formula>
    </cfRule>
    <cfRule type="containsText" dxfId="62" priority="56" operator="containsText" text="DO NOT">
      <formula>NOT(ISERROR(SEARCH("DO NOT",I52)))</formula>
    </cfRule>
  </conditionalFormatting>
  <conditionalFormatting sqref="I57">
    <cfRule type="containsText" dxfId="61" priority="53" operator="containsText" text="N/A">
      <formula>NOT(ISERROR(SEARCH("N/A",I57)))</formula>
    </cfRule>
    <cfRule type="containsText" dxfId="60" priority="54" operator="containsText" text="DO NOT">
      <formula>NOT(ISERROR(SEARCH("DO NOT",I57)))</formula>
    </cfRule>
  </conditionalFormatting>
  <conditionalFormatting sqref="I62">
    <cfRule type="containsText" dxfId="59" priority="51" operator="containsText" text="N/A">
      <formula>NOT(ISERROR(SEARCH("N/A",I62)))</formula>
    </cfRule>
    <cfRule type="containsText" dxfId="58" priority="52" operator="containsText" text="DO NOT">
      <formula>NOT(ISERROR(SEARCH("DO NOT",I62)))</formula>
    </cfRule>
  </conditionalFormatting>
  <conditionalFormatting sqref="I72">
    <cfRule type="containsText" dxfId="57" priority="49" operator="containsText" text="N/A">
      <formula>NOT(ISERROR(SEARCH("N/A",I72)))</formula>
    </cfRule>
    <cfRule type="containsText" dxfId="56" priority="50" operator="containsText" text="DO NOT">
      <formula>NOT(ISERROR(SEARCH("DO NOT",I72)))</formula>
    </cfRule>
  </conditionalFormatting>
  <conditionalFormatting sqref="I78">
    <cfRule type="containsText" dxfId="55" priority="47" operator="containsText" text="N/A">
      <formula>NOT(ISERROR(SEARCH("N/A",I78)))</formula>
    </cfRule>
    <cfRule type="containsText" dxfId="54" priority="48" operator="containsText" text="DO NOT">
      <formula>NOT(ISERROR(SEARCH("DO NOT",I78)))</formula>
    </cfRule>
  </conditionalFormatting>
  <conditionalFormatting sqref="G24:G25">
    <cfRule type="containsText" dxfId="53" priority="46" operator="containsText" text="REMOVE">
      <formula>NOT(ISERROR(SEARCH("REMOVE",G24)))</formula>
    </cfRule>
  </conditionalFormatting>
  <conditionalFormatting sqref="G24">
    <cfRule type="containsText" dxfId="52" priority="45" operator="containsText" text="REMOVE">
      <formula>NOT(ISERROR(SEARCH("REMOVE",G24)))</formula>
    </cfRule>
  </conditionalFormatting>
  <conditionalFormatting sqref="G24">
    <cfRule type="containsText" dxfId="51" priority="44" operator="containsText" text="REMOVE">
      <formula>NOT(ISERROR(SEARCH("REMOVE",G24)))</formula>
    </cfRule>
  </conditionalFormatting>
  <conditionalFormatting sqref="I17">
    <cfRule type="cellIs" dxfId="50" priority="43" operator="equal">
      <formula>"Exclude"</formula>
    </cfRule>
  </conditionalFormatting>
  <conditionalFormatting sqref="I17">
    <cfRule type="containsText" dxfId="49" priority="41" operator="containsText" text="N/A">
      <formula>NOT(ISERROR(SEARCH("N/A",I17)))</formula>
    </cfRule>
    <cfRule type="containsText" dxfId="48" priority="42" operator="containsText" text="DO NOT">
      <formula>NOT(ISERROR(SEARCH("DO NOT",I17)))</formula>
    </cfRule>
  </conditionalFormatting>
  <conditionalFormatting sqref="I17">
    <cfRule type="cellIs" dxfId="47" priority="40" operator="equal">
      <formula>""</formula>
    </cfRule>
  </conditionalFormatting>
  <conditionalFormatting sqref="I17">
    <cfRule type="cellIs" dxfId="46" priority="39" operator="equal">
      <formula>""</formula>
    </cfRule>
  </conditionalFormatting>
  <conditionalFormatting sqref="I18">
    <cfRule type="cellIs" dxfId="45" priority="38" operator="equal">
      <formula>"Exclude"</formula>
    </cfRule>
  </conditionalFormatting>
  <conditionalFormatting sqref="I18">
    <cfRule type="containsText" dxfId="44" priority="36" operator="containsText" text="N/A">
      <formula>NOT(ISERROR(SEARCH("N/A",I18)))</formula>
    </cfRule>
    <cfRule type="containsText" dxfId="43" priority="37" operator="containsText" text="DO NOT">
      <formula>NOT(ISERROR(SEARCH("DO NOT",I18)))</formula>
    </cfRule>
  </conditionalFormatting>
  <conditionalFormatting sqref="I18">
    <cfRule type="cellIs" dxfId="42" priority="35" operator="equal">
      <formula>""</formula>
    </cfRule>
  </conditionalFormatting>
  <conditionalFormatting sqref="I18">
    <cfRule type="cellIs" dxfId="41" priority="34" operator="equal">
      <formula>""</formula>
    </cfRule>
  </conditionalFormatting>
  <conditionalFormatting sqref="I39:I41">
    <cfRule type="cellIs" dxfId="40" priority="29" operator="equal">
      <formula>""</formula>
    </cfRule>
  </conditionalFormatting>
  <conditionalFormatting sqref="I39:I41">
    <cfRule type="cellIs" dxfId="39" priority="28" operator="equal">
      <formula>"Exclude"</formula>
    </cfRule>
  </conditionalFormatting>
  <conditionalFormatting sqref="I39:I41">
    <cfRule type="containsText" dxfId="38" priority="26" operator="containsText" text="N/A">
      <formula>NOT(ISERROR(SEARCH("N/A",I39)))</formula>
    </cfRule>
    <cfRule type="containsText" dxfId="37" priority="27" operator="containsText" text="DO NOT">
      <formula>NOT(ISERROR(SEARCH("DO NOT",I39)))</formula>
    </cfRule>
  </conditionalFormatting>
  <conditionalFormatting sqref="G45:G47 G50 G54:G56 G28:G34 G37:G42 G65:G71 G74:G77">
    <cfRule type="containsText" dxfId="36" priority="25" operator="containsText" text="REMOVE">
      <formula>NOT(ISERROR(SEARCH("REMOVE",G28)))</formula>
    </cfRule>
  </conditionalFormatting>
  <conditionalFormatting sqref="G51">
    <cfRule type="containsText" dxfId="35" priority="24" operator="containsText" text="REMOVE">
      <formula>NOT(ISERROR(SEARCH("REMOVE",G51)))</formula>
    </cfRule>
  </conditionalFormatting>
  <conditionalFormatting sqref="G60">
    <cfRule type="containsText" dxfId="34" priority="23" operator="containsText" text="REMOVE">
      <formula>NOT(ISERROR(SEARCH("REMOVE",G60)))</formula>
    </cfRule>
  </conditionalFormatting>
  <conditionalFormatting sqref="G59:G60">
    <cfRule type="containsText" dxfId="33" priority="22" operator="containsText" text="REMOVE">
      <formula>NOT(ISERROR(SEARCH("REMOVE",G59)))</formula>
    </cfRule>
  </conditionalFormatting>
  <conditionalFormatting sqref="G61">
    <cfRule type="containsText" dxfId="32" priority="21" operator="containsText" text="REMOVE">
      <formula>NOT(ISERROR(SEARCH("REMOVE",G61)))</formula>
    </cfRule>
  </conditionalFormatting>
  <conditionalFormatting sqref="G65">
    <cfRule type="containsText" dxfId="31" priority="20" operator="containsText" text="REMOVE">
      <formula>NOT(ISERROR(SEARCH("REMOVE",G65)))</formula>
    </cfRule>
  </conditionalFormatting>
  <conditionalFormatting sqref="G66">
    <cfRule type="containsText" dxfId="30" priority="19" operator="containsText" text="REMOVE">
      <formula>NOT(ISERROR(SEARCH("REMOVE",G66)))</formula>
    </cfRule>
  </conditionalFormatting>
  <conditionalFormatting sqref="G67:G69 G71">
    <cfRule type="containsText" dxfId="29" priority="18" operator="containsText" text="REMOVE">
      <formula>NOT(ISERROR(SEARCH("REMOVE",G67)))</formula>
    </cfRule>
  </conditionalFormatting>
  <conditionalFormatting sqref="G70">
    <cfRule type="containsText" dxfId="28" priority="17" operator="containsText" text="REMOVE">
      <formula>NOT(ISERROR(SEARCH("REMOVE",G70)))</formula>
    </cfRule>
  </conditionalFormatting>
  <conditionalFormatting sqref="G74">
    <cfRule type="containsText" dxfId="27" priority="16" operator="containsText" text="REMOVE">
      <formula>NOT(ISERROR(SEARCH("REMOVE",G74)))</formula>
    </cfRule>
  </conditionalFormatting>
  <conditionalFormatting sqref="G75">
    <cfRule type="containsText" dxfId="26" priority="15" operator="containsText" text="REMOVE">
      <formula>NOT(ISERROR(SEARCH("REMOVE",G75)))</formula>
    </cfRule>
  </conditionalFormatting>
  <conditionalFormatting sqref="G76:G77">
    <cfRule type="containsText" dxfId="25" priority="14" operator="containsText" text="REMOVE">
      <formula>NOT(ISERROR(SEARCH("REMOVE",G76)))</formula>
    </cfRule>
  </conditionalFormatting>
  <conditionalFormatting sqref="G63">
    <cfRule type="containsText" dxfId="24" priority="13" operator="containsText" text="REMOVE">
      <formula>NOT(ISERROR(SEARCH("REMOVE",G63)))</formula>
    </cfRule>
  </conditionalFormatting>
  <conditionalFormatting sqref="G36">
    <cfRule type="containsText" dxfId="23" priority="12" operator="containsText" text="REMOVE">
      <formula>NOT(ISERROR(SEARCH("REMOVE",G36)))</formula>
    </cfRule>
  </conditionalFormatting>
  <conditionalFormatting sqref="G44">
    <cfRule type="containsText" dxfId="22" priority="11" operator="containsText" text="REMOVE">
      <formula>NOT(ISERROR(SEARCH("REMOVE",G44)))</formula>
    </cfRule>
  </conditionalFormatting>
  <conditionalFormatting sqref="G49">
    <cfRule type="containsText" dxfId="21" priority="10" operator="containsText" text="REMOVE">
      <formula>NOT(ISERROR(SEARCH("REMOVE",G49)))</formula>
    </cfRule>
  </conditionalFormatting>
  <conditionalFormatting sqref="G53">
    <cfRule type="containsText" dxfId="20" priority="9" operator="containsText" text="REMOVE">
      <formula>NOT(ISERROR(SEARCH("REMOVE",G53)))</formula>
    </cfRule>
  </conditionalFormatting>
  <conditionalFormatting sqref="G58">
    <cfRule type="containsText" dxfId="19" priority="8" operator="containsText" text="REMOVE">
      <formula>NOT(ISERROR(SEARCH("REMOVE",G58)))</formula>
    </cfRule>
  </conditionalFormatting>
  <conditionalFormatting sqref="G64">
    <cfRule type="containsText" dxfId="18" priority="7" operator="containsText" text="REMOVE">
      <formula>NOT(ISERROR(SEARCH("REMOVE",G64)))</formula>
    </cfRule>
  </conditionalFormatting>
  <conditionalFormatting sqref="G73">
    <cfRule type="containsText" dxfId="17" priority="6" operator="containsText" text="REMOVE">
      <formula>NOT(ISERROR(SEARCH("REMOVE",G73)))</formula>
    </cfRule>
  </conditionalFormatting>
  <conditionalFormatting sqref="I79">
    <cfRule type="containsText" dxfId="16" priority="5" operator="containsText" text="REMOVE">
      <formula>NOT(ISERROR(SEARCH("REMOVE",I79)))</formula>
    </cfRule>
  </conditionalFormatting>
  <conditionalFormatting sqref="I79">
    <cfRule type="cellIs" dxfId="15" priority="4" operator="equal">
      <formula>"Exclude"</formula>
    </cfRule>
  </conditionalFormatting>
  <conditionalFormatting sqref="I79">
    <cfRule type="containsText" dxfId="14" priority="2" operator="containsText" text="N/A">
      <formula>NOT(ISERROR(SEARCH("N/A",I79)))</formula>
    </cfRule>
    <cfRule type="containsText" dxfId="13" priority="3" operator="containsText" text="DO NOT">
      <formula>NOT(ISERROR(SEARCH("DO NOT",I79)))</formula>
    </cfRule>
  </conditionalFormatting>
  <conditionalFormatting sqref="I32">
    <cfRule type="cellIs" dxfId="12" priority="1" operator="equal">
      <formula>""</formula>
    </cfRule>
  </conditionalFormatting>
  <printOptions horizontalCentered="1"/>
  <pageMargins left="0.19685039370078741" right="0.19685039370078741" top="0.39370078740157483" bottom="0.78740157480314965" header="0.39370078740157483" footer="0.39370078740157483"/>
  <pageSetup scale="30" fitToHeight="2" orientation="portrait" r:id="rId1"/>
  <headerFooter>
    <oddFooter>&amp;R&amp;"Times New Roman,Regular"&amp;20&amp;K01+022Page &amp;P of &amp;N
&amp;24
&amp;"Times New Roman,Bold"K Liu Accounting&amp;20 Services Inc.
&amp;"Times New Roman,Regular"Telephone (204) 275-7531
Fax (204) 504-4095
kliu@kliuaccounting.com
www.kliuaccounting.com
@KLiuAccounting</oddFooter>
  </headerFooter>
  <rowBreaks count="1" manualBreakCount="1">
    <brk id="61" min="5" max="9" man="1"/>
  </rowBreak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D88C2296-9D59-4B80-A6BC-C5210294EC03}">
          <x14:formula1>
            <xm:f>'Value Pricing Calculation Table'!$J$47:$J$99</xm:f>
          </x14:formula1>
          <xm:sqref>I71 K71:P71</xm:sqref>
        </x14:dataValidation>
        <x14:dataValidation type="list" allowBlank="1" showInputMessage="1" showErrorMessage="1" xr:uid="{4C81903A-E021-402A-BB7E-9CC73A46CDEE}">
          <x14:formula1>
            <xm:f>'Value Pricing Calculation Table'!$I$47:$I$52</xm:f>
          </x14:formula1>
          <xm:sqref>K65:P70 I65:I70 K24:P24</xm:sqref>
        </x14:dataValidation>
        <x14:dataValidation type="list" allowBlank="1" showInputMessage="1" showErrorMessage="1" xr:uid="{1D5359A6-F7B8-4B30-85E2-596E9203588F}">
          <x14:formula1>
            <xm:f>'Value Pricing Calculation Table'!$E$43:$E$45</xm:f>
          </x14:formula1>
          <xm:sqref>I55 K55:P55</xm:sqref>
        </x14:dataValidation>
        <x14:dataValidation type="list" allowBlank="1" showInputMessage="1" showErrorMessage="1" xr:uid="{9C1A628B-D779-4959-BBC6-FBA830F2C628}">
          <x14:formula1>
            <xm:f>'Value Pricing Calculation Table'!$E$39:$E$41</xm:f>
          </x14:formula1>
          <xm:sqref>I54 K54:P54</xm:sqref>
        </x14:dataValidation>
        <x14:dataValidation type="list" allowBlank="1" showInputMessage="1" showErrorMessage="1" xr:uid="{377F296F-3E00-4676-8C27-480B533E4DC9}">
          <x14:formula1>
            <xm:f>'Value Pricing Calculation Table'!$E$33:$E$37</xm:f>
          </x14:formula1>
          <xm:sqref>I50 K50:P50</xm:sqref>
        </x14:dataValidation>
        <x14:dataValidation type="list" allowBlank="1" showInputMessage="1" showErrorMessage="1" xr:uid="{E899475E-C881-4306-A722-AB2D647C810A}">
          <x14:formula1>
            <xm:f>'Value Pricing Calculation Table'!$E$28:$E$30</xm:f>
          </x14:formula1>
          <xm:sqref>I46 K46:P46</xm:sqref>
        </x14:dataValidation>
        <x14:dataValidation type="list" allowBlank="1" showInputMessage="1" showErrorMessage="1" xr:uid="{FB1C40BA-D156-4BC8-98B7-66F928DA0DBA}">
          <x14:formula1>
            <xm:f>'Value Pricing Calculation Table'!$E$25:$E$27</xm:f>
          </x14:formula1>
          <xm:sqref>I45 K45:P45</xm:sqref>
        </x14:dataValidation>
        <x14:dataValidation type="list" allowBlank="1" showInputMessage="1" showErrorMessage="1" xr:uid="{AE67D0AB-0916-4A2B-94D1-BAE6EF983FC7}">
          <x14:formula1>
            <xm:f>'Value Pricing Calculation Table'!$E$2:$E$7</xm:f>
          </x14:formula1>
          <xm:sqref>G78 G52 G43 G48 G35 G57 G62 G72</xm:sqref>
        </x14:dataValidation>
        <x14:dataValidation type="list" allowBlank="1" showInputMessage="1" showErrorMessage="1" xr:uid="{DBBF0706-F85D-4CCD-903A-52135229C732}">
          <x14:formula1>
            <xm:f>'Value Pricing Calculation Table'!$E$15:$E$18</xm:f>
          </x14:formula1>
          <xm:sqref>K40:P40</xm:sqref>
        </x14:dataValidation>
        <x14:dataValidation type="list" allowBlank="1" showInputMessage="1" showErrorMessage="1" xr:uid="{2CB22962-A29B-4EB2-A4C6-D2AF7488BD48}">
          <x14:formula1>
            <xm:f>'Value Pricing Calculation Table'!$E$20:$E$21</xm:f>
          </x14:formula1>
          <xm:sqref>K41:P41</xm:sqref>
        </x14:dataValidation>
        <x14:dataValidation type="list" allowBlank="1" showInputMessage="1" showErrorMessage="1" xr:uid="{20A87363-B4A9-494F-9F9B-A06FE79A2443}">
          <x14:formula1>
            <xm:f>'Value Pricing Calculation Table'!$A$10:$A$11</xm:f>
          </x14:formula1>
          <xm:sqref>K29:P32 K59:P60 I59:I60 I29:I31</xm:sqref>
        </x14:dataValidation>
        <x14:dataValidation type="list" allowBlank="1" showInputMessage="1" showErrorMessage="1" xr:uid="{4074DE40-FFEC-4DED-888D-17F6D3816580}">
          <x14:formula1>
            <xm:f>'Value Pricing Calculation Table'!$E$10:$E$13</xm:f>
          </x14:formula1>
          <xm:sqref>K39:P39</xm:sqref>
        </x14:dataValidation>
        <x14:dataValidation type="list" allowBlank="1" showInputMessage="1" showErrorMessage="1" xr:uid="{31A1A49C-FE30-4946-B8F3-7858F22F8557}">
          <x14:formula1>
            <xm:f>'Value Pricing Calculation Table'!$E$20:$E$22</xm:f>
          </x14:formula1>
          <xm:sqref>I41</xm:sqref>
        </x14:dataValidation>
        <x14:dataValidation type="list" allowBlank="1" showInputMessage="1" showErrorMessage="1" xr:uid="{79BEB985-6329-420E-B1CE-7C68EE7270EF}">
          <x14:formula1>
            <xm:f>'Value Pricing Calculation Table'!$E$15:$E$19</xm:f>
          </x14:formula1>
          <xm:sqref>I40</xm:sqref>
        </x14:dataValidation>
        <x14:dataValidation type="list" allowBlank="1" showInputMessage="1" showErrorMessage="1" xr:uid="{4CAFAACD-31B3-4D6E-B57A-E90255DC0840}">
          <x14:formula1>
            <xm:f>'Value Pricing Calculation Table'!$E$10:$E$14</xm:f>
          </x14:formula1>
          <xm:sqref>I39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01ADA-00A5-4BE8-959C-0D175A014787}">
  <sheetPr codeName="Sheet2"/>
  <dimension ref="A1:Q99"/>
  <sheetViews>
    <sheetView topLeftCell="H37" workbookViewId="0">
      <selection activeCell="L58" sqref="L58:M60"/>
    </sheetView>
  </sheetViews>
  <sheetFormatPr defaultRowHeight="15" x14ac:dyDescent="0.25"/>
  <cols>
    <col min="4" max="4" width="68.7109375" bestFit="1" customWidth="1"/>
    <col min="5" max="5" width="52.5703125" bestFit="1" customWidth="1"/>
    <col min="6" max="6" width="12.42578125" style="30" customWidth="1"/>
    <col min="7" max="7" width="28.5703125" style="30" bestFit="1" customWidth="1"/>
    <col min="8" max="8" width="28.5703125" style="30" customWidth="1"/>
    <col min="9" max="9" width="40.7109375" bestFit="1" customWidth="1"/>
    <col min="10" max="10" width="40.7109375" customWidth="1"/>
    <col min="11" max="11" width="22.7109375" bestFit="1" customWidth="1"/>
    <col min="12" max="12" width="86.5703125" bestFit="1" customWidth="1"/>
    <col min="13" max="13" width="20.7109375" bestFit="1" customWidth="1"/>
    <col min="14" max="14" width="20.7109375" customWidth="1"/>
    <col min="15" max="15" width="9.5703125" bestFit="1" customWidth="1"/>
    <col min="16" max="16" width="9.5703125" customWidth="1"/>
    <col min="17" max="17" width="12.85546875" bestFit="1" customWidth="1"/>
  </cols>
  <sheetData>
    <row r="1" spans="1:17" x14ac:dyDescent="0.25">
      <c r="A1" t="s">
        <v>13</v>
      </c>
      <c r="B1" t="s">
        <v>12</v>
      </c>
      <c r="C1" t="s">
        <v>11</v>
      </c>
      <c r="E1" s="32" t="s">
        <v>6</v>
      </c>
      <c r="F1" s="33" t="s">
        <v>8</v>
      </c>
      <c r="G1" s="33" t="s">
        <v>10</v>
      </c>
      <c r="H1" s="33" t="s">
        <v>9</v>
      </c>
      <c r="I1" t="s">
        <v>4</v>
      </c>
      <c r="K1" t="s">
        <v>3</v>
      </c>
      <c r="M1" t="s">
        <v>2</v>
      </c>
      <c r="O1" t="s">
        <v>1</v>
      </c>
      <c r="Q1" t="s">
        <v>0</v>
      </c>
    </row>
    <row r="2" spans="1:17" x14ac:dyDescent="0.25">
      <c r="A2" t="s">
        <v>52</v>
      </c>
      <c r="B2" s="3">
        <f>'[1]Value Pricing 2021'!C68</f>
        <v>360</v>
      </c>
      <c r="C2" s="4">
        <f>'[1]Value Pricing 2021'!C69</f>
        <v>0</v>
      </c>
      <c r="E2" t="s">
        <v>63</v>
      </c>
      <c r="F2" s="30">
        <f>-'[1]Value Pricing 2021'!$I$3*'[1]Value Pricing 2021'!$K$1/12</f>
        <v>0</v>
      </c>
      <c r="G2" s="30">
        <f>F2</f>
        <v>0</v>
      </c>
      <c r="H2" s="30">
        <f>G2</f>
        <v>0</v>
      </c>
    </row>
    <row r="3" spans="1:17" x14ac:dyDescent="0.25">
      <c r="A3" t="s">
        <v>53</v>
      </c>
      <c r="B3" s="3">
        <f>'[1]Value Pricing 2021'!D68</f>
        <v>640</v>
      </c>
      <c r="C3" s="3">
        <f>'[1]Value Pricing 2021'!D69</f>
        <v>500</v>
      </c>
      <c r="E3" t="s">
        <v>62</v>
      </c>
      <c r="F3" s="30">
        <f>'[1]Value Pricing 2021'!$I$5*'[1]Value Pricing 2021'!$K$1/12</f>
        <v>0</v>
      </c>
      <c r="G3" s="30">
        <v>0</v>
      </c>
      <c r="H3" s="30">
        <v>0</v>
      </c>
    </row>
    <row r="4" spans="1:17" x14ac:dyDescent="0.25">
      <c r="A4" t="s">
        <v>54</v>
      </c>
      <c r="B4" s="3">
        <f>'[1]Value Pricing 2021'!E68</f>
        <v>1030</v>
      </c>
      <c r="C4" s="3">
        <f>'[1]Value Pricing 2021'!E69</f>
        <v>500</v>
      </c>
      <c r="E4" t="s">
        <v>38</v>
      </c>
      <c r="F4" s="30">
        <f>'[1]Value Pricing 2021'!$I$14*'[1]Value Pricing 2021'!$K$1/12</f>
        <v>28.000000000000004</v>
      </c>
      <c r="G4" s="30">
        <f>F4</f>
        <v>28.000000000000004</v>
      </c>
      <c r="H4" s="30">
        <f>G4</f>
        <v>28.000000000000004</v>
      </c>
    </row>
    <row r="5" spans="1:17" x14ac:dyDescent="0.25">
      <c r="E5" t="s">
        <v>39</v>
      </c>
      <c r="F5" s="30">
        <f>'[1]Value Pricing 2021'!$I$9*'[1]Value Pricing 2021'!$K$1/12</f>
        <v>0</v>
      </c>
      <c r="G5" s="30">
        <v>0</v>
      </c>
      <c r="H5" s="30">
        <v>0</v>
      </c>
    </row>
    <row r="6" spans="1:17" x14ac:dyDescent="0.25">
      <c r="E6" t="s">
        <v>138</v>
      </c>
    </row>
    <row r="7" spans="1:17" ht="15.75" thickBot="1" x14ac:dyDescent="0.3">
      <c r="E7" t="s">
        <v>64</v>
      </c>
    </row>
    <row r="8" spans="1:17" x14ac:dyDescent="0.25">
      <c r="I8" s="38" t="s">
        <v>103</v>
      </c>
      <c r="J8" s="38" t="s">
        <v>105</v>
      </c>
    </row>
    <row r="9" spans="1:17" x14ac:dyDescent="0.25">
      <c r="E9" t="s">
        <v>5</v>
      </c>
      <c r="I9" s="35" t="s">
        <v>102</v>
      </c>
      <c r="J9" s="35" t="s">
        <v>102</v>
      </c>
    </row>
    <row r="10" spans="1:17" x14ac:dyDescent="0.25">
      <c r="A10" t="s">
        <v>55</v>
      </c>
      <c r="D10" t="s">
        <v>59</v>
      </c>
      <c r="E10" t="s">
        <v>40</v>
      </c>
      <c r="F10" s="30">
        <f>('[1]Value Pricing 2021'!$I$24*12-'[1]Value Pricing 2021'!$I$24*4)*'[1]Value Pricing 2021'!$K$1/12</f>
        <v>0</v>
      </c>
      <c r="G10" s="30">
        <f>('[1]Value Pricing 2021'!$I$24*12-'[1]Value Pricing 2021'!$I$24*4)*'[1]Value Pricing 2021'!$K$1/12</f>
        <v>0</v>
      </c>
      <c r="H10" s="30">
        <f>('[1]Value Pricing 2021'!$I$24*12-'[1]Value Pricing 2021'!$I$24*4)*'[1]Value Pricing 2021'!$K$1/12</f>
        <v>0</v>
      </c>
      <c r="I10" s="36">
        <v>1</v>
      </c>
      <c r="J10">
        <v>50</v>
      </c>
      <c r="L10" t="s">
        <v>40</v>
      </c>
      <c r="M10">
        <f>'[1]Value Pricing 2021'!$I$30*12</f>
        <v>600</v>
      </c>
    </row>
    <row r="11" spans="1:17" x14ac:dyDescent="0.25">
      <c r="A11" t="s">
        <v>56</v>
      </c>
      <c r="D11" t="s">
        <v>59</v>
      </c>
      <c r="E11" t="s">
        <v>41</v>
      </c>
      <c r="F11" s="30">
        <v>0</v>
      </c>
      <c r="G11" s="30">
        <v>0</v>
      </c>
      <c r="H11" s="30">
        <v>0</v>
      </c>
      <c r="I11" s="36">
        <v>2</v>
      </c>
      <c r="J11" s="39">
        <v>60</v>
      </c>
      <c r="L11" t="s">
        <v>41</v>
      </c>
      <c r="M11">
        <f>'[1]Value Pricing 2021'!$I$30*4</f>
        <v>200</v>
      </c>
    </row>
    <row r="12" spans="1:17" x14ac:dyDescent="0.25">
      <c r="D12" t="s">
        <v>59</v>
      </c>
      <c r="E12" t="s">
        <v>42</v>
      </c>
      <c r="F12" s="30">
        <f>('[1]Value Pricing 2021'!$I$24-'[1]Value Pricing 2021'!$I$24*4)*'[1]Value Pricing 2021'!$K$1/12</f>
        <v>0</v>
      </c>
      <c r="G12" s="30">
        <f>('[1]Value Pricing 2021'!$I$24-'[1]Value Pricing 2021'!$I$24*4)*'[1]Value Pricing 2021'!$K$1/12</f>
        <v>0</v>
      </c>
      <c r="H12" s="30">
        <f>('[1]Value Pricing 2021'!$I$24-'[1]Value Pricing 2021'!$I$24*4)*'[1]Value Pricing 2021'!$K$1/12</f>
        <v>0</v>
      </c>
      <c r="I12" s="36">
        <v>3</v>
      </c>
      <c r="J12">
        <v>70</v>
      </c>
      <c r="L12" t="s">
        <v>42</v>
      </c>
      <c r="M12">
        <f>'[1]Value Pricing 2021'!$I$30*1</f>
        <v>50</v>
      </c>
    </row>
    <row r="13" spans="1:17" x14ac:dyDescent="0.25">
      <c r="D13" t="s">
        <v>59</v>
      </c>
      <c r="E13" t="s">
        <v>133</v>
      </c>
      <c r="F13" s="30">
        <f>-'[1]Value Pricing 2021'!$I$24*4*'[1]Value Pricing 2021'!$K$1/12</f>
        <v>0</v>
      </c>
      <c r="G13" s="30">
        <f>-'[1]Value Pricing 2021'!$I$24*4*'[1]Value Pricing 2021'!$K$1/12</f>
        <v>0</v>
      </c>
      <c r="H13" s="30">
        <f>-'[1]Value Pricing 2021'!$I$24*4*'[1]Value Pricing 2021'!$K$1/12</f>
        <v>0</v>
      </c>
      <c r="I13" s="36">
        <v>4</v>
      </c>
      <c r="J13">
        <v>80</v>
      </c>
      <c r="L13" t="s">
        <v>133</v>
      </c>
      <c r="M13">
        <v>0</v>
      </c>
    </row>
    <row r="14" spans="1:17" x14ac:dyDescent="0.25">
      <c r="D14" t="s">
        <v>59</v>
      </c>
      <c r="E14" t="s">
        <v>45</v>
      </c>
      <c r="F14" s="30">
        <f>-'[1]Value Pricing 2021'!$I$24*4*'[1]Value Pricing 2021'!$K$1/12</f>
        <v>0</v>
      </c>
      <c r="G14" s="30">
        <f>-'[1]Value Pricing 2021'!$I$24*4*'[1]Value Pricing 2021'!$K$1/12</f>
        <v>0</v>
      </c>
      <c r="H14" s="30">
        <f>-'[1]Value Pricing 2021'!$I$24*4*'[1]Value Pricing 2021'!$K$1/12</f>
        <v>0</v>
      </c>
      <c r="I14" s="36">
        <v>5</v>
      </c>
      <c r="J14" s="39">
        <v>90</v>
      </c>
      <c r="L14" t="s">
        <v>45</v>
      </c>
      <c r="M14">
        <v>0</v>
      </c>
    </row>
    <row r="15" spans="1:17" x14ac:dyDescent="0.25">
      <c r="D15" t="s">
        <v>60</v>
      </c>
      <c r="E15" t="s">
        <v>46</v>
      </c>
      <c r="F15" s="30">
        <f>('[1]Value Pricing 2021'!$I$23*12-'[1]Value Pricing 2021'!$I$23*4)*'[1]Value Pricing 2021'!$K$1/12</f>
        <v>0</v>
      </c>
      <c r="G15" s="30">
        <f>('[1]Value Pricing 2021'!$I$23*12-'[1]Value Pricing 2021'!$I$23*4)*'[1]Value Pricing 2021'!$K$1/12</f>
        <v>0</v>
      </c>
      <c r="H15" s="30">
        <f>('[1]Value Pricing 2021'!$I$23*12-'[1]Value Pricing 2021'!$I$23*4)*'[1]Value Pricing 2021'!$K$1/12</f>
        <v>0</v>
      </c>
      <c r="I15" s="36">
        <v>6</v>
      </c>
      <c r="J15" s="39">
        <v>100</v>
      </c>
      <c r="L15" t="s">
        <v>46</v>
      </c>
      <c r="M15">
        <f>'[1]Value Pricing 2021'!$I$29*12</f>
        <v>1200</v>
      </c>
    </row>
    <row r="16" spans="1:17" x14ac:dyDescent="0.25">
      <c r="D16" t="s">
        <v>60</v>
      </c>
      <c r="E16" t="s">
        <v>47</v>
      </c>
      <c r="F16" s="30">
        <v>0</v>
      </c>
      <c r="G16" s="30">
        <v>0</v>
      </c>
      <c r="H16" s="30">
        <v>0</v>
      </c>
      <c r="I16" s="36">
        <v>7</v>
      </c>
      <c r="J16" s="39">
        <v>110</v>
      </c>
      <c r="L16" t="s">
        <v>47</v>
      </c>
      <c r="M16">
        <f>'[1]Value Pricing 2021'!$I$29*4</f>
        <v>400</v>
      </c>
    </row>
    <row r="17" spans="4:13" x14ac:dyDescent="0.25">
      <c r="D17" t="s">
        <v>60</v>
      </c>
      <c r="E17" t="s">
        <v>48</v>
      </c>
      <c r="F17" s="30">
        <f>('[1]Value Pricing 2021'!$I$23-'[1]Value Pricing 2021'!$I$23*4)*'[1]Value Pricing 2021'!$K$1/12</f>
        <v>0</v>
      </c>
      <c r="G17" s="30">
        <f>('[1]Value Pricing 2021'!$I$23-'[1]Value Pricing 2021'!$I$23*4)*'[1]Value Pricing 2021'!$K$1/12</f>
        <v>0</v>
      </c>
      <c r="H17" s="30">
        <f>('[1]Value Pricing 2021'!$I$23-'[1]Value Pricing 2021'!$I$23*4)*'[1]Value Pricing 2021'!$K$1/12</f>
        <v>0</v>
      </c>
      <c r="I17" s="36">
        <v>8</v>
      </c>
      <c r="J17" s="39">
        <v>120</v>
      </c>
      <c r="L17" t="s">
        <v>48</v>
      </c>
      <c r="M17">
        <f>'[1]Value Pricing 2021'!$I$29*1</f>
        <v>100</v>
      </c>
    </row>
    <row r="18" spans="4:13" x14ac:dyDescent="0.25">
      <c r="D18" t="s">
        <v>60</v>
      </c>
      <c r="E18" t="s">
        <v>132</v>
      </c>
      <c r="F18" s="30">
        <f>-'[1]Value Pricing 2021'!$I$23*4*'[1]Value Pricing 2021'!$K$1/12</f>
        <v>0</v>
      </c>
      <c r="G18" s="30">
        <f>-'[1]Value Pricing 2021'!$I$23*4*'[1]Value Pricing 2021'!$K$1/12</f>
        <v>0</v>
      </c>
      <c r="H18" s="30">
        <f>-'[1]Value Pricing 2021'!$I$23*4*'[1]Value Pricing 2021'!$K$1/12</f>
        <v>0</v>
      </c>
      <c r="I18" s="36">
        <v>9</v>
      </c>
      <c r="J18" s="39">
        <v>130</v>
      </c>
      <c r="L18" t="s">
        <v>132</v>
      </c>
      <c r="M18">
        <v>0</v>
      </c>
    </row>
    <row r="19" spans="4:13" x14ac:dyDescent="0.25">
      <c r="D19" t="s">
        <v>60</v>
      </c>
      <c r="E19" t="s">
        <v>49</v>
      </c>
      <c r="F19" s="30">
        <f>-'[1]Value Pricing 2021'!$I$23*4*'[1]Value Pricing 2021'!$K$1/12</f>
        <v>0</v>
      </c>
      <c r="G19" s="30">
        <f>-'[1]Value Pricing 2021'!$I$23*4*'[1]Value Pricing 2021'!$K$1/12</f>
        <v>0</v>
      </c>
      <c r="H19" s="30">
        <f>-'[1]Value Pricing 2021'!$I$23*4*'[1]Value Pricing 2021'!$K$1/12</f>
        <v>0</v>
      </c>
      <c r="I19" s="36">
        <v>10</v>
      </c>
      <c r="J19" s="39">
        <v>140</v>
      </c>
      <c r="L19" t="s">
        <v>49</v>
      </c>
      <c r="M19">
        <v>0</v>
      </c>
    </row>
    <row r="20" spans="4:13" x14ac:dyDescent="0.25">
      <c r="D20" t="s">
        <v>61</v>
      </c>
      <c r="E20" t="s">
        <v>50</v>
      </c>
      <c r="F20" s="30">
        <v>0</v>
      </c>
      <c r="G20" s="30">
        <v>0</v>
      </c>
      <c r="H20" s="30">
        <v>0</v>
      </c>
      <c r="I20" s="36">
        <v>11</v>
      </c>
      <c r="J20" s="39">
        <v>150</v>
      </c>
      <c r="L20" t="s">
        <v>50</v>
      </c>
      <c r="M20">
        <v>0</v>
      </c>
    </row>
    <row r="21" spans="4:13" ht="15.75" thickBot="1" x14ac:dyDescent="0.3">
      <c r="D21" t="s">
        <v>61</v>
      </c>
      <c r="E21" t="s">
        <v>134</v>
      </c>
      <c r="F21" s="30">
        <v>0</v>
      </c>
      <c r="G21" s="30">
        <v>0</v>
      </c>
      <c r="H21" s="30">
        <v>0</v>
      </c>
      <c r="I21" s="37">
        <v>12</v>
      </c>
      <c r="J21" s="39">
        <v>160</v>
      </c>
      <c r="L21" t="s">
        <v>134</v>
      </c>
      <c r="M21">
        <v>0</v>
      </c>
    </row>
    <row r="22" spans="4:13" x14ac:dyDescent="0.25">
      <c r="E22" t="s">
        <v>51</v>
      </c>
      <c r="F22" s="30">
        <v>0</v>
      </c>
      <c r="G22" s="30">
        <v>0</v>
      </c>
      <c r="H22" s="30">
        <v>0</v>
      </c>
      <c r="J22" s="39">
        <v>170</v>
      </c>
      <c r="L22" t="s">
        <v>51</v>
      </c>
      <c r="M22">
        <v>0</v>
      </c>
    </row>
    <row r="23" spans="4:13" x14ac:dyDescent="0.25">
      <c r="J23" s="39">
        <v>180</v>
      </c>
    </row>
    <row r="24" spans="4:13" x14ac:dyDescent="0.25">
      <c r="E24" t="s">
        <v>4</v>
      </c>
      <c r="J24" s="39">
        <v>190</v>
      </c>
    </row>
    <row r="25" spans="4:13" x14ac:dyDescent="0.25">
      <c r="D25" t="s">
        <v>57</v>
      </c>
      <c r="E25" t="s">
        <v>68</v>
      </c>
      <c r="F25" s="30" t="e">
        <f>('[1]Value Pricing 2021'!#REF!-'[1]Value Pricing 2021'!#REF!)*'[1]Value Pricing 2021'!$K$1/12</f>
        <v>#REF!</v>
      </c>
      <c r="G25" s="30" t="e">
        <f>('[1]Value Pricing 2021'!#REF!-'[1]Value Pricing 2021'!#REF!)*'[1]Value Pricing 2021'!$K$1/12</f>
        <v>#REF!</v>
      </c>
      <c r="H25" s="30">
        <v>0</v>
      </c>
      <c r="J25" s="39">
        <v>200</v>
      </c>
      <c r="L25" t="s">
        <v>68</v>
      </c>
      <c r="M25" s="4">
        <f>'[1]Value Pricing 2021'!$H$33</f>
        <v>1320</v>
      </c>
    </row>
    <row r="26" spans="4:13" x14ac:dyDescent="0.25">
      <c r="E26" t="s">
        <v>69</v>
      </c>
      <c r="F26" s="30">
        <v>0</v>
      </c>
      <c r="G26" s="30">
        <v>0</v>
      </c>
      <c r="H26" s="30" t="e">
        <f>('[1]Value Pricing 2021'!#REF!-'[1]Value Pricing 2021'!#REF!)*'[1]Value Pricing 2021'!$K$1/12</f>
        <v>#REF!</v>
      </c>
      <c r="J26" s="39">
        <v>210</v>
      </c>
      <c r="L26" t="s">
        <v>69</v>
      </c>
      <c r="M26" s="4">
        <f>'[1]Value Pricing 2021'!$G$33</f>
        <v>440</v>
      </c>
    </row>
    <row r="27" spans="4:13" x14ac:dyDescent="0.25">
      <c r="E27" t="s">
        <v>70</v>
      </c>
      <c r="F27" s="30" t="e">
        <f>(-'[1]Value Pricing 2021'!#REF!+'[1]Value Pricing 2021'!#REF!/4)*'[1]Value Pricing 2021'!$K$1/12</f>
        <v>#REF!</v>
      </c>
      <c r="G27" s="30" t="e">
        <f>(-'[1]Value Pricing 2021'!#REF!+'[1]Value Pricing 2021'!#REF!/4)*'[1]Value Pricing 2021'!$K$1/12</f>
        <v>#REF!</v>
      </c>
      <c r="H27" s="30" t="e">
        <f>(-'[1]Value Pricing 2021'!#REF!+'[1]Value Pricing 2021'!#REF!/12)*'[1]Value Pricing 2021'!$K$1/12</f>
        <v>#REF!</v>
      </c>
      <c r="J27" s="39">
        <v>220</v>
      </c>
      <c r="L27" t="s">
        <v>70</v>
      </c>
      <c r="M27" s="4">
        <f>M26/4</f>
        <v>110</v>
      </c>
    </row>
    <row r="28" spans="4:13" x14ac:dyDescent="0.25">
      <c r="D28" t="s">
        <v>58</v>
      </c>
      <c r="E28" t="s">
        <v>71</v>
      </c>
      <c r="F28" s="30">
        <f>('[1]Value Pricing 2021'!$F$30/4*12-'[1]Value Pricing 2021'!$F$30)*'[1]Value Pricing 2021'!$K$1/12</f>
        <v>0</v>
      </c>
      <c r="G28" s="30">
        <f>('[1]Value Pricing 2021'!$G$30/4*12-'[1]Value Pricing 2021'!$G$30)*'[1]Value Pricing 2021'!$K$1/12</f>
        <v>0</v>
      </c>
      <c r="H28" s="30">
        <f>('[1]Value Pricing 2021'!$H$30/4*12-'[1]Value Pricing 2021'!$H$30)*'[1]Value Pricing 2021'!$K$1/12</f>
        <v>0</v>
      </c>
      <c r="J28" s="39">
        <v>230</v>
      </c>
      <c r="L28" t="s">
        <v>71</v>
      </c>
      <c r="M28" s="4">
        <f>M29/4*12</f>
        <v>1980</v>
      </c>
    </row>
    <row r="29" spans="4:13" x14ac:dyDescent="0.25">
      <c r="E29" t="s">
        <v>101</v>
      </c>
      <c r="F29" s="30">
        <v>0</v>
      </c>
      <c r="G29" s="30">
        <v>0</v>
      </c>
      <c r="H29" s="30">
        <v>0</v>
      </c>
      <c r="J29" s="39">
        <v>240</v>
      </c>
      <c r="L29" t="s">
        <v>101</v>
      </c>
      <c r="M29" s="4">
        <f>'[1]Value Pricing 2021'!$H$37</f>
        <v>660</v>
      </c>
    </row>
    <row r="30" spans="4:13" x14ac:dyDescent="0.25">
      <c r="D30" t="s">
        <v>58</v>
      </c>
      <c r="E30" t="s">
        <v>72</v>
      </c>
      <c r="F30" s="30">
        <f>(-'[1]Value Pricing 2021'!$F$30+'[1]Value Pricing 2021'!$F$30/4)*'[1]Value Pricing 2021'!$K$1/12</f>
        <v>0</v>
      </c>
      <c r="G30" s="30">
        <f>(-'[1]Value Pricing 2021'!$G$30+'[1]Value Pricing 2021'!$G$30/4)*'[1]Value Pricing 2021'!$K$1/12</f>
        <v>0</v>
      </c>
      <c r="H30" s="30">
        <f>(-'[1]Value Pricing 2021'!$H$30+'[1]Value Pricing 2021'!$H$30/4)*'[1]Value Pricing 2021'!$K$1/12</f>
        <v>0</v>
      </c>
      <c r="J30" s="39">
        <v>250</v>
      </c>
      <c r="L30" t="s">
        <v>72</v>
      </c>
      <c r="M30" s="4">
        <f>M29/4</f>
        <v>165</v>
      </c>
    </row>
    <row r="31" spans="4:13" x14ac:dyDescent="0.25">
      <c r="J31" s="39">
        <v>260</v>
      </c>
    </row>
    <row r="32" spans="4:13" x14ac:dyDescent="0.25">
      <c r="J32" s="39">
        <v>270</v>
      </c>
    </row>
    <row r="33" spans="4:13" x14ac:dyDescent="0.25">
      <c r="E33" t="s">
        <v>73</v>
      </c>
      <c r="F33" s="30">
        <v>0</v>
      </c>
      <c r="G33" s="30">
        <v>0</v>
      </c>
      <c r="H33" s="30">
        <v>0</v>
      </c>
      <c r="J33" s="39">
        <v>280</v>
      </c>
    </row>
    <row r="34" spans="4:13" x14ac:dyDescent="0.25">
      <c r="E34" t="s">
        <v>74</v>
      </c>
      <c r="F34" s="30">
        <v>0</v>
      </c>
      <c r="G34" s="30">
        <v>0</v>
      </c>
      <c r="H34" s="30">
        <v>0</v>
      </c>
      <c r="J34" s="39">
        <v>290</v>
      </c>
    </row>
    <row r="35" spans="4:13" x14ac:dyDescent="0.25">
      <c r="E35" t="s">
        <v>75</v>
      </c>
      <c r="F35" s="30">
        <v>0</v>
      </c>
      <c r="G35" s="30">
        <v>0</v>
      </c>
      <c r="H35" s="30">
        <v>0</v>
      </c>
      <c r="J35" s="39">
        <v>300</v>
      </c>
    </row>
    <row r="36" spans="4:13" x14ac:dyDescent="0.25">
      <c r="E36" t="s">
        <v>136</v>
      </c>
      <c r="F36" s="30">
        <v>0</v>
      </c>
      <c r="G36" s="30">
        <v>0</v>
      </c>
      <c r="H36" s="30">
        <v>0</v>
      </c>
      <c r="J36" s="39">
        <v>310</v>
      </c>
    </row>
    <row r="37" spans="4:13" x14ac:dyDescent="0.25">
      <c r="E37" t="s">
        <v>135</v>
      </c>
      <c r="F37" s="30">
        <v>0</v>
      </c>
      <c r="G37" s="30">
        <v>0</v>
      </c>
      <c r="H37" s="30">
        <f>-'[1]Value Pricing 2021'!$H$33*'[1]Value Pricing 2021'!$K$1/12</f>
        <v>-123.2</v>
      </c>
      <c r="J37" s="39">
        <v>320</v>
      </c>
    </row>
    <row r="38" spans="4:13" x14ac:dyDescent="0.25">
      <c r="J38" s="39">
        <v>330</v>
      </c>
    </row>
    <row r="39" spans="4:13" x14ac:dyDescent="0.25">
      <c r="D39" t="s">
        <v>76</v>
      </c>
      <c r="E39" t="s">
        <v>84</v>
      </c>
      <c r="F39" s="30">
        <v>0</v>
      </c>
      <c r="G39" s="30">
        <v>0</v>
      </c>
      <c r="H39" s="30">
        <f>('[1]Value Pricing 2021'!$G$36-'[1]Value Pricing 2021'!$H$36)*'[1]Value Pricing 2021'!$K$1/12</f>
        <v>0</v>
      </c>
      <c r="J39" s="39">
        <v>340</v>
      </c>
      <c r="L39" t="s">
        <v>84</v>
      </c>
      <c r="M39" s="4">
        <f>'[1]Value Pricing 2021'!$G$44</f>
        <v>600</v>
      </c>
    </row>
    <row r="40" spans="4:13" x14ac:dyDescent="0.25">
      <c r="E40" t="s">
        <v>85</v>
      </c>
      <c r="F40" s="30">
        <f>('[1]Value Pricing 2021'!$H$36-'[1]Value Pricing 2021'!$F$36)*'[1]Value Pricing 2021'!$K$1/12</f>
        <v>0</v>
      </c>
      <c r="G40" s="30">
        <f>('[1]Value Pricing 2021'!$H$36-'[1]Value Pricing 2021'!$G$36)*'[1]Value Pricing 2021'!$K$1/12</f>
        <v>0</v>
      </c>
      <c r="H40" s="30">
        <v>0</v>
      </c>
      <c r="J40" s="39">
        <v>350</v>
      </c>
      <c r="L40" t="s">
        <v>85</v>
      </c>
      <c r="M40" s="4">
        <f>'[1]Value Pricing 2021'!$H$44</f>
        <v>1800</v>
      </c>
    </row>
    <row r="41" spans="4:13" x14ac:dyDescent="0.25">
      <c r="E41" t="s">
        <v>86</v>
      </c>
      <c r="F41" s="30">
        <f>(-'[1]Value Pricing 2021'!$F$36)*'[1]Value Pricing 2021'!$K$1/12</f>
        <v>0</v>
      </c>
      <c r="G41" s="30">
        <f>(-'[1]Value Pricing 2021'!$G$36)*'[1]Value Pricing 2021'!$K$1/12</f>
        <v>0</v>
      </c>
      <c r="H41" s="30">
        <f>(-'[1]Value Pricing 2021'!$H$36)*'[1]Value Pricing 2021'!$K$1/12</f>
        <v>0</v>
      </c>
      <c r="J41" s="39">
        <v>360</v>
      </c>
      <c r="L41" t="s">
        <v>86</v>
      </c>
      <c r="M41">
        <v>0</v>
      </c>
    </row>
    <row r="42" spans="4:13" x14ac:dyDescent="0.25">
      <c r="J42" s="39">
        <v>370</v>
      </c>
    </row>
    <row r="43" spans="4:13" x14ac:dyDescent="0.25">
      <c r="D43" t="s">
        <v>78</v>
      </c>
      <c r="E43" t="s">
        <v>81</v>
      </c>
      <c r="F43" s="30">
        <v>0</v>
      </c>
      <c r="G43" s="30">
        <v>0</v>
      </c>
      <c r="H43" s="30">
        <f>('[1]Value Pricing 2021'!$G$41-'[1]Value Pricing 2021'!$H$41)*'[1]Value Pricing 2021'!$K$1/12</f>
        <v>-179.20000000000002</v>
      </c>
      <c r="J43" s="39">
        <v>380</v>
      </c>
      <c r="L43" t="s">
        <v>81</v>
      </c>
      <c r="M43" s="4">
        <f>'[1]Value Pricing 2021'!$G$50</f>
        <v>225</v>
      </c>
    </row>
    <row r="44" spans="4:13" x14ac:dyDescent="0.25">
      <c r="E44" t="s">
        <v>82</v>
      </c>
      <c r="F44" s="30">
        <f>('[1]Value Pricing 2021'!$H$41-'[1]Value Pricing 2021'!$F$41)*'[1]Value Pricing 2021'!$K$1/12</f>
        <v>179.20000000000002</v>
      </c>
      <c r="G44" s="30">
        <f>('[1]Value Pricing 2021'!$H$41-'[1]Value Pricing 2021'!$G$41)*'[1]Value Pricing 2021'!$K$1/12</f>
        <v>179.20000000000002</v>
      </c>
      <c r="H44" s="30">
        <v>0</v>
      </c>
      <c r="J44" s="39">
        <v>390</v>
      </c>
      <c r="L44" t="s">
        <v>82</v>
      </c>
      <c r="M44" s="4">
        <f>'[1]Value Pricing 2021'!$H$50</f>
        <v>450</v>
      </c>
    </row>
    <row r="45" spans="4:13" ht="15.75" thickBot="1" x14ac:dyDescent="0.3">
      <c r="E45" t="s">
        <v>87</v>
      </c>
      <c r="F45" s="30">
        <f>(-'[1]Value Pricing 2021'!$F$41)*'[1]Value Pricing 2021'!$K$1/12</f>
        <v>0</v>
      </c>
      <c r="G45" s="30">
        <f>(-'[1]Value Pricing 2021'!$G$41)*'[1]Value Pricing 2021'!$K$1/12</f>
        <v>0</v>
      </c>
      <c r="H45" s="30">
        <f>(-'[1]Value Pricing 2021'!$H$41)*'[1]Value Pricing 2021'!$K$1/12</f>
        <v>-179.20000000000002</v>
      </c>
      <c r="J45" s="39">
        <v>400</v>
      </c>
      <c r="L45" t="s">
        <v>87</v>
      </c>
      <c r="M45">
        <v>0</v>
      </c>
    </row>
    <row r="46" spans="4:13" ht="15.75" thickBot="1" x14ac:dyDescent="0.3">
      <c r="I46" s="46" t="s">
        <v>104</v>
      </c>
      <c r="J46" s="46" t="s">
        <v>106</v>
      </c>
    </row>
    <row r="47" spans="4:13" x14ac:dyDescent="0.25">
      <c r="E47" t="s">
        <v>80</v>
      </c>
      <c r="F47" s="30">
        <f>-'[1]Value Pricing 2021'!$F$51*'[1]Value Pricing 2021'!$K$1/12</f>
        <v>0</v>
      </c>
      <c r="G47" s="30">
        <f>-'[1]Value Pricing 2021'!$G$51*'[1]Value Pricing 2021'!$K$1/12</f>
        <v>0</v>
      </c>
      <c r="H47" s="30">
        <f>-'[1]Value Pricing 2021'!$H$51*'[1]Value Pricing 2021'!$K$1/12</f>
        <v>0</v>
      </c>
      <c r="I47" s="40">
        <v>1</v>
      </c>
      <c r="J47" s="42" t="s">
        <v>89</v>
      </c>
    </row>
    <row r="48" spans="4:13" x14ac:dyDescent="0.25">
      <c r="E48" t="s">
        <v>36</v>
      </c>
      <c r="F48" s="30">
        <v>0</v>
      </c>
      <c r="G48" s="30">
        <f>500/12</f>
        <v>41.666666666666664</v>
      </c>
      <c r="H48" s="30">
        <f>500/12</f>
        <v>41.666666666666664</v>
      </c>
      <c r="I48" s="40">
        <v>2</v>
      </c>
      <c r="J48" s="35">
        <v>1</v>
      </c>
    </row>
    <row r="49" spans="4:13" x14ac:dyDescent="0.25">
      <c r="I49" s="40">
        <v>3</v>
      </c>
      <c r="J49" s="35">
        <v>2</v>
      </c>
    </row>
    <row r="50" spans="4:13" x14ac:dyDescent="0.25">
      <c r="I50" s="40">
        <v>4</v>
      </c>
      <c r="J50" s="35">
        <v>3</v>
      </c>
    </row>
    <row r="51" spans="4:13" x14ac:dyDescent="0.25">
      <c r="D51" t="s">
        <v>93</v>
      </c>
      <c r="E51" t="s">
        <v>201</v>
      </c>
      <c r="F51" s="30">
        <f>800/'Service Package Features Detail'!$M$17</f>
        <v>714.28571428571422</v>
      </c>
      <c r="G51" s="30">
        <f>800/'Service Package Features Detail'!$M$17</f>
        <v>714.28571428571422</v>
      </c>
      <c r="H51" s="30">
        <f>800/'Service Package Features Detail'!$M$17</f>
        <v>714.28571428571422</v>
      </c>
      <c r="I51" s="40">
        <v>5</v>
      </c>
      <c r="J51" s="35">
        <v>4</v>
      </c>
      <c r="L51" t="s">
        <v>201</v>
      </c>
      <c r="M51" s="30">
        <f>800/'Service Package Features Detail'!$M$17</f>
        <v>714.28571428571422</v>
      </c>
    </row>
    <row r="52" spans="4:13" ht="15.75" thickBot="1" x14ac:dyDescent="0.3">
      <c r="E52" t="s">
        <v>202</v>
      </c>
      <c r="F52" s="30">
        <f>330/'Service Package Features Detail'!$M$17</f>
        <v>294.64285714285711</v>
      </c>
      <c r="G52" s="30">
        <f>330/'Service Package Features Detail'!$M$17</f>
        <v>294.64285714285711</v>
      </c>
      <c r="H52" s="30">
        <f>330/'Service Package Features Detail'!$M$17</f>
        <v>294.64285714285711</v>
      </c>
      <c r="I52" s="41" t="s">
        <v>89</v>
      </c>
      <c r="J52" s="43">
        <v>5</v>
      </c>
      <c r="L52" t="s">
        <v>202</v>
      </c>
      <c r="M52" s="30">
        <f>330/'Service Package Features Detail'!$M$17</f>
        <v>294.64285714285711</v>
      </c>
    </row>
    <row r="53" spans="4:13" x14ac:dyDescent="0.25">
      <c r="E53" t="s">
        <v>203</v>
      </c>
      <c r="F53" s="30">
        <f>330/'Service Package Features Detail'!$M$17</f>
        <v>294.64285714285711</v>
      </c>
      <c r="G53" s="30">
        <f>330/'Service Package Features Detail'!$M$17</f>
        <v>294.64285714285711</v>
      </c>
      <c r="H53" s="30">
        <f>330/'Service Package Features Detail'!$M$17</f>
        <v>294.64285714285711</v>
      </c>
      <c r="J53" s="35">
        <v>6</v>
      </c>
      <c r="L53" t="s">
        <v>203</v>
      </c>
      <c r="M53" s="30">
        <f>330/'Service Package Features Detail'!$M$17</f>
        <v>294.64285714285711</v>
      </c>
    </row>
    <row r="54" spans="4:13" x14ac:dyDescent="0.25">
      <c r="E54" t="s">
        <v>204</v>
      </c>
      <c r="F54" s="30">
        <f>70/'Service Package Features Detail'!$M$17</f>
        <v>62.499999999999993</v>
      </c>
      <c r="G54" s="30">
        <f>70/'Service Package Features Detail'!$M$17</f>
        <v>62.499999999999993</v>
      </c>
      <c r="H54" s="30">
        <f>70/'Service Package Features Detail'!$M$17</f>
        <v>62.499999999999993</v>
      </c>
      <c r="J54" s="35">
        <v>7</v>
      </c>
      <c r="L54" t="s">
        <v>204</v>
      </c>
      <c r="M54" s="30">
        <f>70/'Service Package Features Detail'!$M$17</f>
        <v>62.499999999999993</v>
      </c>
    </row>
    <row r="55" spans="4:13" x14ac:dyDescent="0.25">
      <c r="E55" t="s">
        <v>246</v>
      </c>
      <c r="F55" s="30">
        <f>190/'Service Package Features Detail'!$M$17</f>
        <v>169.64285714285714</v>
      </c>
      <c r="G55" s="30">
        <f>190/'Service Package Features Detail'!$M$17</f>
        <v>169.64285714285714</v>
      </c>
      <c r="H55" s="30">
        <f>190/'Service Package Features Detail'!$M$17</f>
        <v>169.64285714285714</v>
      </c>
      <c r="J55" s="35">
        <v>8</v>
      </c>
      <c r="L55" t="s">
        <v>246</v>
      </c>
      <c r="M55" s="30">
        <f>190/'Service Package Features Detail'!$M$17</f>
        <v>169.64285714285714</v>
      </c>
    </row>
    <row r="56" spans="4:13" x14ac:dyDescent="0.25">
      <c r="E56" t="s">
        <v>247</v>
      </c>
      <c r="F56" s="30">
        <f>330/'Service Package Features Detail'!$M$17</f>
        <v>294.64285714285711</v>
      </c>
      <c r="G56" s="30">
        <f>330/'Service Package Features Detail'!$M$17</f>
        <v>294.64285714285711</v>
      </c>
      <c r="H56" s="30">
        <f>330/'Service Package Features Detail'!$M$17</f>
        <v>294.64285714285711</v>
      </c>
      <c r="J56" s="44">
        <v>9</v>
      </c>
      <c r="L56" t="s">
        <v>247</v>
      </c>
      <c r="M56" s="30">
        <f>330/'Service Package Features Detail'!$M$17</f>
        <v>294.64285714285711</v>
      </c>
    </row>
    <row r="57" spans="4:13" x14ac:dyDescent="0.25">
      <c r="E57" t="s">
        <v>98</v>
      </c>
      <c r="F57" s="34">
        <f>20</f>
        <v>20</v>
      </c>
      <c r="G57" s="34">
        <f>20</f>
        <v>20</v>
      </c>
      <c r="H57" s="34">
        <f>20</f>
        <v>20</v>
      </c>
      <c r="J57" s="35">
        <v>10</v>
      </c>
      <c r="L57" t="s">
        <v>245</v>
      </c>
      <c r="M57" s="34">
        <f>20</f>
        <v>20</v>
      </c>
    </row>
    <row r="58" spans="4:13" x14ac:dyDescent="0.25">
      <c r="J58" s="35">
        <v>11</v>
      </c>
      <c r="M58" s="30"/>
    </row>
    <row r="59" spans="4:13" x14ac:dyDescent="0.25">
      <c r="J59" s="44">
        <v>12</v>
      </c>
      <c r="M59" s="30"/>
    </row>
    <row r="60" spans="4:13" ht="23.25" x14ac:dyDescent="0.25">
      <c r="D60" t="s">
        <v>94</v>
      </c>
      <c r="E60" t="s">
        <v>146</v>
      </c>
      <c r="F60" s="30">
        <f>-28/1.12*12</f>
        <v>-299.99999999999994</v>
      </c>
      <c r="G60" s="30">
        <f>-28/1.12*12</f>
        <v>-299.99999999999994</v>
      </c>
      <c r="H60" s="30">
        <f>-28/1.12*12</f>
        <v>-299.99999999999994</v>
      </c>
      <c r="J60" s="35">
        <v>13</v>
      </c>
      <c r="L60" s="175"/>
      <c r="M60" s="30"/>
    </row>
    <row r="61" spans="4:13" x14ac:dyDescent="0.25">
      <c r="E61" t="s">
        <v>147</v>
      </c>
      <c r="F61" s="30">
        <f>-100</f>
        <v>-100</v>
      </c>
      <c r="G61" s="30">
        <f>-100</f>
        <v>-100</v>
      </c>
      <c r="H61" s="30">
        <f>-100</f>
        <v>-100</v>
      </c>
      <c r="J61" s="35">
        <v>14</v>
      </c>
    </row>
    <row r="62" spans="4:13" x14ac:dyDescent="0.25">
      <c r="E62" t="s">
        <v>148</v>
      </c>
      <c r="F62" s="30">
        <f>-70</f>
        <v>-70</v>
      </c>
      <c r="G62" s="30">
        <f>-70</f>
        <v>-70</v>
      </c>
      <c r="H62" s="30">
        <f>-70</f>
        <v>-70</v>
      </c>
      <c r="J62" s="35">
        <v>15</v>
      </c>
    </row>
    <row r="63" spans="4:13" x14ac:dyDescent="0.25">
      <c r="E63" t="s">
        <v>149</v>
      </c>
      <c r="F63" s="30">
        <v>-500</v>
      </c>
      <c r="G63" s="30">
        <v>-500</v>
      </c>
      <c r="H63" s="30">
        <v>-500</v>
      </c>
      <c r="J63" s="35">
        <v>16</v>
      </c>
    </row>
    <row r="64" spans="4:13" x14ac:dyDescent="0.25">
      <c r="E64" t="s">
        <v>95</v>
      </c>
      <c r="F64" s="30" t="s">
        <v>83</v>
      </c>
      <c r="G64" s="30" t="s">
        <v>83</v>
      </c>
      <c r="H64" s="30" t="s">
        <v>83</v>
      </c>
      <c r="J64" s="35">
        <v>17</v>
      </c>
    </row>
    <row r="65" spans="5:10" x14ac:dyDescent="0.25">
      <c r="E65" t="s">
        <v>137</v>
      </c>
      <c r="F65" s="30">
        <v>0</v>
      </c>
      <c r="G65" s="30">
        <v>0</v>
      </c>
      <c r="H65" s="30">
        <v>0</v>
      </c>
      <c r="J65" s="35">
        <v>18</v>
      </c>
    </row>
    <row r="66" spans="5:10" x14ac:dyDescent="0.25">
      <c r="E66" s="30">
        <v>0</v>
      </c>
      <c r="F66" s="30">
        <v>0</v>
      </c>
      <c r="G66" s="30">
        <v>0</v>
      </c>
      <c r="H66" s="30">
        <v>0</v>
      </c>
      <c r="J66" s="35">
        <v>19</v>
      </c>
    </row>
    <row r="67" spans="5:10" x14ac:dyDescent="0.25">
      <c r="J67" s="35">
        <v>20</v>
      </c>
    </row>
    <row r="68" spans="5:10" x14ac:dyDescent="0.25">
      <c r="J68" s="35">
        <v>21</v>
      </c>
    </row>
    <row r="69" spans="5:10" x14ac:dyDescent="0.25">
      <c r="J69" s="35">
        <v>22</v>
      </c>
    </row>
    <row r="70" spans="5:10" x14ac:dyDescent="0.25">
      <c r="J70" s="35">
        <v>23</v>
      </c>
    </row>
    <row r="71" spans="5:10" x14ac:dyDescent="0.25">
      <c r="J71" s="35">
        <v>24</v>
      </c>
    </row>
    <row r="72" spans="5:10" x14ac:dyDescent="0.25">
      <c r="J72" s="35">
        <v>25</v>
      </c>
    </row>
    <row r="73" spans="5:10" x14ac:dyDescent="0.25">
      <c r="J73" s="35">
        <v>26</v>
      </c>
    </row>
    <row r="74" spans="5:10" x14ac:dyDescent="0.25">
      <c r="J74" s="35">
        <v>27</v>
      </c>
    </row>
    <row r="75" spans="5:10" x14ac:dyDescent="0.25">
      <c r="J75" s="43">
        <v>28</v>
      </c>
    </row>
    <row r="76" spans="5:10" x14ac:dyDescent="0.25">
      <c r="J76" s="35">
        <v>29</v>
      </c>
    </row>
    <row r="77" spans="5:10" x14ac:dyDescent="0.25">
      <c r="J77" s="35">
        <v>30</v>
      </c>
    </row>
    <row r="78" spans="5:10" x14ac:dyDescent="0.25">
      <c r="J78" s="35">
        <v>31</v>
      </c>
    </row>
    <row r="79" spans="5:10" x14ac:dyDescent="0.25">
      <c r="J79" s="44">
        <v>32</v>
      </c>
    </row>
    <row r="80" spans="5:10" x14ac:dyDescent="0.25">
      <c r="J80" s="35">
        <v>33</v>
      </c>
    </row>
    <row r="81" spans="10:10" x14ac:dyDescent="0.25">
      <c r="J81" s="35">
        <v>34</v>
      </c>
    </row>
    <row r="82" spans="10:10" x14ac:dyDescent="0.25">
      <c r="J82" s="44">
        <v>35</v>
      </c>
    </row>
    <row r="83" spans="10:10" x14ac:dyDescent="0.25">
      <c r="J83" s="35">
        <v>36</v>
      </c>
    </row>
    <row r="84" spans="10:10" x14ac:dyDescent="0.25">
      <c r="J84" s="35">
        <v>37</v>
      </c>
    </row>
    <row r="85" spans="10:10" x14ac:dyDescent="0.25">
      <c r="J85" s="35">
        <v>38</v>
      </c>
    </row>
    <row r="86" spans="10:10" x14ac:dyDescent="0.25">
      <c r="J86" s="35">
        <v>39</v>
      </c>
    </row>
    <row r="87" spans="10:10" x14ac:dyDescent="0.25">
      <c r="J87" s="35">
        <v>40</v>
      </c>
    </row>
    <row r="88" spans="10:10" x14ac:dyDescent="0.25">
      <c r="J88" s="35">
        <v>41</v>
      </c>
    </row>
    <row r="89" spans="10:10" x14ac:dyDescent="0.25">
      <c r="J89" s="35">
        <v>42</v>
      </c>
    </row>
    <row r="90" spans="10:10" x14ac:dyDescent="0.25">
      <c r="J90" s="43">
        <v>43</v>
      </c>
    </row>
    <row r="91" spans="10:10" x14ac:dyDescent="0.25">
      <c r="J91" s="35">
        <v>44</v>
      </c>
    </row>
    <row r="92" spans="10:10" x14ac:dyDescent="0.25">
      <c r="J92" s="35">
        <v>45</v>
      </c>
    </row>
    <row r="93" spans="10:10" x14ac:dyDescent="0.25">
      <c r="J93" s="35">
        <v>46</v>
      </c>
    </row>
    <row r="94" spans="10:10" x14ac:dyDescent="0.25">
      <c r="J94" s="44">
        <v>47</v>
      </c>
    </row>
    <row r="95" spans="10:10" x14ac:dyDescent="0.25">
      <c r="J95" s="35">
        <v>48</v>
      </c>
    </row>
    <row r="96" spans="10:10" x14ac:dyDescent="0.25">
      <c r="J96" s="35">
        <v>49</v>
      </c>
    </row>
    <row r="97" spans="10:10" x14ac:dyDescent="0.25">
      <c r="J97" s="44">
        <v>50</v>
      </c>
    </row>
    <row r="98" spans="10:10" x14ac:dyDescent="0.25">
      <c r="J98" s="35">
        <v>51</v>
      </c>
    </row>
    <row r="99" spans="10:10" ht="15.75" thickBot="1" x14ac:dyDescent="0.3">
      <c r="J99" s="45">
        <v>52</v>
      </c>
    </row>
  </sheetData>
  <conditionalFormatting sqref="L60">
    <cfRule type="containsText" dxfId="11" priority="2" operator="containsText" text="REMOVE">
      <formula>NOT(ISERROR(SEARCH("REMOVE",L60)))</formula>
    </cfRule>
  </conditionalFormatting>
  <conditionalFormatting sqref="L60">
    <cfRule type="containsText" dxfId="10" priority="1" operator="containsText" text="REMOVE">
      <formula>NOT(ISERROR(SEARCH("REMOVE",L60)))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B0607-B0B8-42B8-8DEB-6DADD882CE75}">
  <sheetPr codeName="Sheet27">
    <tabColor rgb="FFC00000"/>
  </sheetPr>
  <dimension ref="A1:P132"/>
  <sheetViews>
    <sheetView view="pageBreakPreview" topLeftCell="A39" zoomScale="60" zoomScaleNormal="55" zoomScalePageLayoutView="55" workbookViewId="0">
      <selection activeCell="D47" sqref="D47"/>
    </sheetView>
  </sheetViews>
  <sheetFormatPr defaultColWidth="9.140625" defaultRowHeight="15" x14ac:dyDescent="0.25"/>
  <cols>
    <col min="1" max="1" width="55.5703125" style="238" customWidth="1"/>
    <col min="2" max="2" width="172" style="1" customWidth="1"/>
    <col min="3" max="3" width="20" style="24" customWidth="1"/>
    <col min="4" max="5" width="36.28515625" style="26" customWidth="1"/>
    <col min="6" max="6" width="33" style="26" bestFit="1" customWidth="1"/>
    <col min="7" max="7" width="10.5703125" style="231" customWidth="1"/>
    <col min="8" max="9" width="14.140625" style="14" customWidth="1"/>
    <col min="10" max="10" width="15.42578125" style="14" customWidth="1"/>
    <col min="11" max="11" width="56.85546875" style="10" customWidth="1"/>
    <col min="12" max="12" width="9.7109375" style="10" customWidth="1"/>
    <col min="13" max="13" width="9.140625" style="10" customWidth="1"/>
    <col min="14" max="14" width="9.7109375" style="10" customWidth="1"/>
    <col min="15" max="15" width="9.140625" style="10" customWidth="1"/>
    <col min="16" max="16" width="9.140625" style="10"/>
    <col min="17" max="17" width="9.7109375" style="10" bestFit="1" customWidth="1"/>
    <col min="18" max="16384" width="9.140625" style="10"/>
  </cols>
  <sheetData>
    <row r="1" spans="1:10" x14ac:dyDescent="0.25">
      <c r="B1" s="111"/>
      <c r="C1" s="111"/>
      <c r="D1" s="112"/>
      <c r="E1" s="231"/>
      <c r="F1" s="231"/>
    </row>
    <row r="2" spans="1:10" x14ac:dyDescent="0.25">
      <c r="B2" s="111"/>
      <c r="C2" s="111"/>
      <c r="D2" s="112"/>
      <c r="E2" s="231"/>
      <c r="F2" s="231"/>
    </row>
    <row r="3" spans="1:10" x14ac:dyDescent="0.25">
      <c r="B3" s="111"/>
      <c r="C3" s="111"/>
      <c r="D3" s="112"/>
      <c r="E3" s="231"/>
      <c r="F3" s="231"/>
    </row>
    <row r="4" spans="1:10" x14ac:dyDescent="0.25">
      <c r="B4" s="111"/>
      <c r="C4" s="111"/>
      <c r="D4" s="112"/>
      <c r="E4" s="231"/>
      <c r="F4" s="231"/>
    </row>
    <row r="5" spans="1:10" x14ac:dyDescent="0.25">
      <c r="B5" s="111"/>
      <c r="C5" s="111"/>
      <c r="D5" s="112"/>
      <c r="E5" s="231"/>
      <c r="F5" s="231"/>
    </row>
    <row r="6" spans="1:10" x14ac:dyDescent="0.25">
      <c r="B6" s="111"/>
      <c r="C6" s="111"/>
      <c r="D6" s="112"/>
      <c r="E6" s="231"/>
      <c r="F6" s="231"/>
    </row>
    <row r="7" spans="1:10" x14ac:dyDescent="0.25">
      <c r="B7" s="111"/>
      <c r="C7" s="111"/>
      <c r="D7" s="112"/>
      <c r="E7" s="231"/>
      <c r="F7" s="231"/>
    </row>
    <row r="8" spans="1:10" x14ac:dyDescent="0.25">
      <c r="B8" s="111"/>
      <c r="C8" s="111"/>
      <c r="D8" s="112"/>
      <c r="E8" s="231"/>
      <c r="F8" s="231"/>
    </row>
    <row r="9" spans="1:10" s="236" customFormat="1" x14ac:dyDescent="0.25">
      <c r="A9" s="239"/>
      <c r="B9" s="232"/>
      <c r="C9" s="232"/>
      <c r="D9" s="233"/>
      <c r="E9" s="234"/>
      <c r="F9" s="234"/>
      <c r="G9" s="234"/>
      <c r="H9" s="235"/>
      <c r="I9" s="235"/>
      <c r="J9" s="235"/>
    </row>
    <row r="10" spans="1:10" s="236" customFormat="1" x14ac:dyDescent="0.25">
      <c r="A10" s="239"/>
      <c r="B10" s="232"/>
      <c r="C10" s="232"/>
      <c r="D10" s="233"/>
      <c r="E10" s="234"/>
      <c r="F10" s="234"/>
      <c r="G10" s="234"/>
      <c r="H10" s="235"/>
      <c r="I10" s="235"/>
      <c r="J10" s="235"/>
    </row>
    <row r="11" spans="1:10" s="236" customFormat="1" x14ac:dyDescent="0.25">
      <c r="A11" s="239"/>
      <c r="B11" s="232"/>
      <c r="C11" s="232"/>
      <c r="D11" s="233"/>
      <c r="E11" s="234"/>
      <c r="F11" s="234"/>
      <c r="G11" s="234"/>
      <c r="H11" s="235"/>
      <c r="I11" s="235"/>
      <c r="J11" s="235"/>
    </row>
    <row r="12" spans="1:10" s="236" customFormat="1" x14ac:dyDescent="0.25">
      <c r="A12" s="239"/>
      <c r="B12" s="232"/>
      <c r="C12" s="232"/>
      <c r="D12" s="233"/>
      <c r="E12" s="234"/>
      <c r="F12" s="234"/>
      <c r="G12" s="234"/>
      <c r="H12" s="235"/>
      <c r="I12" s="235"/>
      <c r="J12" s="235"/>
    </row>
    <row r="13" spans="1:10" s="236" customFormat="1" ht="30" x14ac:dyDescent="0.4">
      <c r="A13" s="239"/>
      <c r="B13" s="445"/>
      <c r="C13" s="445"/>
      <c r="D13" s="445"/>
      <c r="E13" s="445"/>
      <c r="F13" s="445"/>
      <c r="G13" s="113"/>
      <c r="H13" s="235"/>
      <c r="I13" s="235"/>
      <c r="J13" s="235"/>
    </row>
    <row r="14" spans="1:10" s="236" customFormat="1" ht="45" x14ac:dyDescent="0.6">
      <c r="A14" s="451" t="s">
        <v>130</v>
      </c>
      <c r="B14" s="451"/>
      <c r="C14" s="451"/>
      <c r="D14" s="451"/>
      <c r="E14" s="451"/>
      <c r="F14" s="451"/>
      <c r="G14" s="451"/>
      <c r="H14" s="235"/>
      <c r="I14" s="235"/>
      <c r="J14" s="235"/>
    </row>
    <row r="15" spans="1:10" s="236" customFormat="1" ht="45" x14ac:dyDescent="0.6">
      <c r="A15" s="334"/>
      <c r="B15" s="334"/>
      <c r="C15" s="334"/>
      <c r="D15" s="334"/>
      <c r="E15" s="334"/>
      <c r="F15" s="334"/>
      <c r="G15" s="334"/>
      <c r="H15" s="235"/>
      <c r="I15" s="235"/>
      <c r="J15" s="235"/>
    </row>
    <row r="16" spans="1:10" s="236" customFormat="1" ht="30.75" thickBot="1" x14ac:dyDescent="0.45">
      <c r="A16" s="239"/>
      <c r="B16" s="113"/>
      <c r="C16" s="113"/>
      <c r="D16" s="113"/>
      <c r="E16" s="113"/>
      <c r="F16" s="113"/>
      <c r="G16" s="113"/>
      <c r="H16" s="235"/>
      <c r="I16" s="235"/>
      <c r="J16" s="235"/>
    </row>
    <row r="17" spans="1:13" ht="78.75" customHeight="1" thickBot="1" x14ac:dyDescent="0.3">
      <c r="B17" s="5"/>
      <c r="C17" s="356" t="s">
        <v>14</v>
      </c>
      <c r="D17" s="357" t="s">
        <v>15</v>
      </c>
      <c r="E17" s="359" t="s">
        <v>16</v>
      </c>
      <c r="F17" s="358" t="s">
        <v>17</v>
      </c>
      <c r="G17" s="241"/>
      <c r="H17" s="6" t="s">
        <v>18</v>
      </c>
      <c r="I17" s="7" t="s">
        <v>19</v>
      </c>
      <c r="J17" s="6" t="s">
        <v>20</v>
      </c>
      <c r="K17" s="221" t="s">
        <v>21</v>
      </c>
      <c r="L17" s="222" t="s">
        <v>125</v>
      </c>
      <c r="M17" s="222">
        <v>1.1200000000000001</v>
      </c>
    </row>
    <row r="18" spans="1:13" ht="78" thickTop="1" thickBot="1" x14ac:dyDescent="0.3">
      <c r="A18" s="396"/>
      <c r="B18" s="223" t="s">
        <v>207</v>
      </c>
      <c r="C18" s="224"/>
      <c r="D18" s="225"/>
      <c r="E18" s="225"/>
      <c r="F18" s="226"/>
      <c r="G18" s="242"/>
      <c r="H18" s="240"/>
      <c r="I18" s="240"/>
      <c r="J18" s="240"/>
      <c r="K18" s="328"/>
      <c r="L18" s="238"/>
      <c r="M18" s="238"/>
    </row>
    <row r="19" spans="1:13" ht="45.75" thickTop="1" thickBot="1" x14ac:dyDescent="0.3">
      <c r="A19" s="397" t="s">
        <v>6</v>
      </c>
      <c r="B19" s="382" t="s">
        <v>63</v>
      </c>
      <c r="C19" s="269" t="s">
        <v>22</v>
      </c>
      <c r="D19" s="270" t="str">
        <f>IF(N19="",CHAR(252),"")</f>
        <v>ü</v>
      </c>
      <c r="E19" s="271" t="str">
        <f>IF(O19="",CHAR(252),"")</f>
        <v>ü</v>
      </c>
      <c r="F19" s="272" t="str">
        <f>IF(P19="",CHAR(252),"")</f>
        <v>ü</v>
      </c>
      <c r="G19" s="243"/>
      <c r="K19" s="17"/>
    </row>
    <row r="20" spans="1:13" ht="44.25" x14ac:dyDescent="0.25">
      <c r="A20" s="397"/>
      <c r="B20" s="383" t="s">
        <v>62</v>
      </c>
      <c r="C20" s="273" t="s">
        <v>22</v>
      </c>
      <c r="D20" s="274" t="s">
        <v>188</v>
      </c>
      <c r="E20" s="275" t="s">
        <v>22</v>
      </c>
      <c r="F20" s="276" t="str">
        <f>IF(P20="",CHAR(252),"")</f>
        <v>ü</v>
      </c>
      <c r="G20" s="243"/>
      <c r="K20" s="17"/>
    </row>
    <row r="21" spans="1:13" ht="45" thickBot="1" x14ac:dyDescent="0.3">
      <c r="A21" s="397"/>
      <c r="B21" s="384" t="s">
        <v>64</v>
      </c>
      <c r="C21" s="277" t="s">
        <v>22</v>
      </c>
      <c r="D21" s="278" t="str">
        <f>IF(N21="",CHAR(252),"")</f>
        <v>ü</v>
      </c>
      <c r="E21" s="279" t="str">
        <f>IF(O21="",CHAR(252),"")</f>
        <v>ü</v>
      </c>
      <c r="F21" s="280" t="str">
        <f>IF(P21="",CHAR(252),"")</f>
        <v>ü</v>
      </c>
      <c r="G21" s="243"/>
      <c r="K21" s="17"/>
    </row>
    <row r="22" spans="1:13" ht="44.25" x14ac:dyDescent="0.25">
      <c r="A22" s="397"/>
      <c r="B22" s="383" t="s">
        <v>235</v>
      </c>
      <c r="C22" s="273" t="s">
        <v>22</v>
      </c>
      <c r="D22" s="274" t="s">
        <v>188</v>
      </c>
      <c r="E22" s="275" t="s">
        <v>22</v>
      </c>
      <c r="F22" s="276" t="str">
        <f>IF(P22="",CHAR(252),"")</f>
        <v>ü</v>
      </c>
      <c r="G22" s="243"/>
      <c r="K22" s="17"/>
    </row>
    <row r="23" spans="1:13" ht="45" thickBot="1" x14ac:dyDescent="0.3">
      <c r="A23" s="397"/>
      <c r="B23" s="384" t="s">
        <v>138</v>
      </c>
      <c r="C23" s="277" t="s">
        <v>22</v>
      </c>
      <c r="D23" s="278" t="str">
        <f>IF(N23="",CHAR(252),"")</f>
        <v>ü</v>
      </c>
      <c r="E23" s="279" t="str">
        <f>IF(O23="",CHAR(252),"")</f>
        <v>ü</v>
      </c>
      <c r="F23" s="280" t="str">
        <f>IF(P23="",CHAR(252),"")</f>
        <v>ü</v>
      </c>
      <c r="G23" s="243"/>
      <c r="K23" s="17"/>
    </row>
    <row r="24" spans="1:13" ht="45.75" customHeight="1" thickBot="1" x14ac:dyDescent="0.3">
      <c r="A24" s="397"/>
      <c r="B24" s="385" t="s">
        <v>157</v>
      </c>
      <c r="C24" s="281"/>
      <c r="D24" s="282" t="s">
        <v>221</v>
      </c>
      <c r="E24" s="282" t="s">
        <v>221</v>
      </c>
      <c r="F24" s="266" t="s">
        <v>221</v>
      </c>
      <c r="G24" s="242"/>
      <c r="H24" s="6" t="s">
        <v>18</v>
      </c>
      <c r="I24" s="7" t="s">
        <v>19</v>
      </c>
      <c r="J24" s="6" t="s">
        <v>20</v>
      </c>
      <c r="K24" s="221" t="s">
        <v>21</v>
      </c>
      <c r="L24" s="222" t="s">
        <v>125</v>
      </c>
      <c r="M24" s="222">
        <v>1.1200000000000001</v>
      </c>
    </row>
    <row r="25" spans="1:13" ht="45" customHeight="1" thickTop="1" thickBot="1" x14ac:dyDescent="0.3">
      <c r="A25" s="452" t="s">
        <v>5</v>
      </c>
      <c r="B25" s="382" t="s">
        <v>191</v>
      </c>
      <c r="C25" s="269" t="s">
        <v>22</v>
      </c>
      <c r="D25" s="283" t="s">
        <v>188</v>
      </c>
      <c r="E25" s="271" t="s">
        <v>22</v>
      </c>
      <c r="F25" s="272" t="s">
        <v>22</v>
      </c>
      <c r="G25" s="242"/>
      <c r="H25" s="10"/>
      <c r="I25" s="10"/>
      <c r="J25" s="10"/>
    </row>
    <row r="26" spans="1:13" ht="45" thickBot="1" x14ac:dyDescent="0.3">
      <c r="A26" s="452"/>
      <c r="B26" s="386" t="s">
        <v>190</v>
      </c>
      <c r="C26" s="284" t="s">
        <v>22</v>
      </c>
      <c r="D26" s="274" t="s">
        <v>188</v>
      </c>
      <c r="E26" s="275" t="s">
        <v>22</v>
      </c>
      <c r="F26" s="276" t="str">
        <f>IF(P26="",CHAR(252),"")</f>
        <v>ü</v>
      </c>
      <c r="G26" s="244"/>
      <c r="H26" s="27">
        <f>40*12</f>
        <v>480</v>
      </c>
      <c r="I26" s="27">
        <f>40*12</f>
        <v>480</v>
      </c>
      <c r="J26" s="27">
        <f>40*12</f>
        <v>480</v>
      </c>
      <c r="K26" s="10">
        <f>40*12</f>
        <v>480</v>
      </c>
    </row>
    <row r="27" spans="1:13" ht="44.25" x14ac:dyDescent="0.25">
      <c r="A27" s="452"/>
      <c r="B27" s="387" t="s">
        <v>189</v>
      </c>
      <c r="C27" s="285" t="s">
        <v>22</v>
      </c>
      <c r="D27" s="286" t="s">
        <v>22</v>
      </c>
      <c r="E27" s="287" t="s">
        <v>22</v>
      </c>
      <c r="F27" s="288" t="s">
        <v>22</v>
      </c>
      <c r="G27" s="244"/>
      <c r="H27" s="29"/>
      <c r="I27" s="28"/>
      <c r="J27" s="28"/>
      <c r="K27" s="28"/>
    </row>
    <row r="28" spans="1:13" ht="45" thickBot="1" x14ac:dyDescent="0.3">
      <c r="A28" s="452"/>
      <c r="B28" s="388" t="s">
        <v>66</v>
      </c>
      <c r="C28" s="289" t="s">
        <v>22</v>
      </c>
      <c r="D28" s="290" t="s">
        <v>28</v>
      </c>
      <c r="E28" s="291" t="s">
        <v>28</v>
      </c>
      <c r="F28" s="265" t="s">
        <v>28</v>
      </c>
      <c r="G28" s="244"/>
      <c r="H28" s="27">
        <v>0</v>
      </c>
      <c r="I28" s="27">
        <f>25*12</f>
        <v>300</v>
      </c>
      <c r="J28" s="27">
        <f>25*12</f>
        <v>300</v>
      </c>
      <c r="K28" s="27">
        <f>25*12</f>
        <v>300</v>
      </c>
    </row>
    <row r="29" spans="1:13" ht="45.75" thickTop="1" thickBot="1" x14ac:dyDescent="0.3">
      <c r="A29" s="452" t="s">
        <v>4</v>
      </c>
      <c r="B29" s="389" t="s">
        <v>192</v>
      </c>
      <c r="C29" s="292" t="s">
        <v>22</v>
      </c>
      <c r="D29" s="270" t="s">
        <v>22</v>
      </c>
      <c r="E29" s="271" t="s">
        <v>22</v>
      </c>
      <c r="F29" s="272" t="s">
        <v>22</v>
      </c>
      <c r="G29" s="244"/>
      <c r="H29" s="27"/>
      <c r="I29" s="27"/>
      <c r="J29" s="27"/>
      <c r="K29" s="27"/>
    </row>
    <row r="30" spans="1:13" ht="45" thickBot="1" x14ac:dyDescent="0.3">
      <c r="A30" s="452"/>
      <c r="B30" s="386" t="s">
        <v>193</v>
      </c>
      <c r="C30" s="284" t="s">
        <v>22</v>
      </c>
      <c r="D30" s="293" t="s">
        <v>22</v>
      </c>
      <c r="E30" s="294" t="s">
        <v>22</v>
      </c>
      <c r="F30" s="295" t="s">
        <v>22</v>
      </c>
      <c r="G30" s="244"/>
      <c r="H30" s="27">
        <v>0</v>
      </c>
      <c r="I30" s="27">
        <v>0</v>
      </c>
      <c r="J30" s="27">
        <v>0</v>
      </c>
      <c r="K30" s="27">
        <v>0</v>
      </c>
    </row>
    <row r="31" spans="1:13" ht="45" thickBot="1" x14ac:dyDescent="0.3">
      <c r="A31" s="452"/>
      <c r="B31" s="390" t="s">
        <v>194</v>
      </c>
      <c r="C31" s="296" t="s">
        <v>22</v>
      </c>
      <c r="D31" s="297" t="s">
        <v>22</v>
      </c>
      <c r="E31" s="298" t="s">
        <v>22</v>
      </c>
      <c r="F31" s="299" t="s">
        <v>22</v>
      </c>
      <c r="G31" s="244"/>
      <c r="H31" s="27"/>
      <c r="I31" s="27"/>
      <c r="J31" s="27"/>
      <c r="K31" s="27"/>
    </row>
    <row r="32" spans="1:13" ht="45" thickBot="1" x14ac:dyDescent="0.3">
      <c r="A32" s="452"/>
      <c r="B32" s="386" t="s">
        <v>195</v>
      </c>
      <c r="C32" s="284" t="s">
        <v>22</v>
      </c>
      <c r="D32" s="293" t="s">
        <v>22</v>
      </c>
      <c r="E32" s="294" t="s">
        <v>22</v>
      </c>
      <c r="F32" s="295" t="s">
        <v>22</v>
      </c>
      <c r="G32" s="244"/>
      <c r="H32" s="27">
        <v>0</v>
      </c>
      <c r="I32" s="27">
        <v>660</v>
      </c>
      <c r="J32" s="27">
        <v>660</v>
      </c>
      <c r="K32" s="27">
        <v>660</v>
      </c>
    </row>
    <row r="33" spans="1:13" ht="45" thickBot="1" x14ac:dyDescent="0.3">
      <c r="A33" s="452"/>
      <c r="B33" s="390" t="s">
        <v>196</v>
      </c>
      <c r="C33" s="285" t="s">
        <v>22</v>
      </c>
      <c r="D33" s="297" t="s">
        <v>22</v>
      </c>
      <c r="E33" s="298" t="s">
        <v>22</v>
      </c>
      <c r="F33" s="288" t="s">
        <v>22</v>
      </c>
      <c r="G33" s="244"/>
      <c r="H33" s="27"/>
      <c r="I33" s="27"/>
      <c r="J33" s="27"/>
      <c r="K33" s="27"/>
    </row>
    <row r="34" spans="1:13" ht="45" thickBot="1" x14ac:dyDescent="0.3">
      <c r="A34" s="452"/>
      <c r="B34" s="388" t="s">
        <v>197</v>
      </c>
      <c r="C34" s="289" t="s">
        <v>22</v>
      </c>
      <c r="D34" s="300" t="s">
        <v>22</v>
      </c>
      <c r="E34" s="301" t="s">
        <v>22</v>
      </c>
      <c r="F34" s="302" t="s">
        <v>22</v>
      </c>
      <c r="G34" s="244"/>
      <c r="H34" s="27">
        <v>0</v>
      </c>
      <c r="I34" s="27">
        <v>0</v>
      </c>
      <c r="J34" s="27">
        <v>0</v>
      </c>
      <c r="K34" s="27">
        <v>0</v>
      </c>
    </row>
    <row r="35" spans="1:13" ht="45.75" thickTop="1" thickBot="1" x14ac:dyDescent="0.3">
      <c r="A35" s="398" t="s">
        <v>3</v>
      </c>
      <c r="B35" s="391" t="s">
        <v>198</v>
      </c>
      <c r="C35" s="303" t="s">
        <v>22</v>
      </c>
      <c r="D35" s="405" t="s">
        <v>188</v>
      </c>
      <c r="E35" s="406" t="s">
        <v>188</v>
      </c>
      <c r="F35" s="407" t="str">
        <f>IF(P35="",CHAR(252),"")</f>
        <v>ü</v>
      </c>
      <c r="G35" s="244"/>
      <c r="H35" s="27"/>
      <c r="I35" s="27"/>
      <c r="J35" s="27"/>
      <c r="K35" s="27"/>
    </row>
    <row r="36" spans="1:13" ht="57" thickTop="1" x14ac:dyDescent="0.25">
      <c r="A36" s="452" t="s">
        <v>2</v>
      </c>
      <c r="B36" s="392" t="s">
        <v>199</v>
      </c>
      <c r="C36" s="304" t="s">
        <v>22</v>
      </c>
      <c r="D36" s="305" t="s">
        <v>30</v>
      </c>
      <c r="E36" s="306" t="s">
        <v>30</v>
      </c>
      <c r="F36" s="307" t="s">
        <v>31</v>
      </c>
      <c r="G36" s="237"/>
      <c r="H36" s="27">
        <v>0</v>
      </c>
      <c r="I36" s="27">
        <v>0</v>
      </c>
      <c r="J36" s="27">
        <v>0</v>
      </c>
      <c r="K36" s="27">
        <f>10*12</f>
        <v>120</v>
      </c>
    </row>
    <row r="37" spans="1:13" ht="46.5" x14ac:dyDescent="0.25">
      <c r="A37" s="452"/>
      <c r="B37" s="384" t="s">
        <v>200</v>
      </c>
      <c r="C37" s="277" t="s">
        <v>22</v>
      </c>
      <c r="D37" s="278" t="s">
        <v>22</v>
      </c>
      <c r="E37" s="279" t="s">
        <v>22</v>
      </c>
      <c r="F37" s="280" t="s">
        <v>22</v>
      </c>
      <c r="G37" s="237"/>
      <c r="H37" s="27"/>
      <c r="I37" s="27"/>
      <c r="J37" s="27"/>
      <c r="K37" s="27"/>
    </row>
    <row r="38" spans="1:13" ht="46.5" customHeight="1" x14ac:dyDescent="0.25">
      <c r="A38" s="452"/>
      <c r="B38" s="386" t="s">
        <v>77</v>
      </c>
      <c r="C38" s="284" t="s">
        <v>22</v>
      </c>
      <c r="D38" s="308" t="s">
        <v>22</v>
      </c>
      <c r="E38" s="309" t="s">
        <v>22</v>
      </c>
      <c r="F38" s="310" t="s">
        <v>22</v>
      </c>
      <c r="G38" s="242"/>
    </row>
    <row r="39" spans="1:13" ht="45" thickBot="1" x14ac:dyDescent="0.3">
      <c r="A39" s="452"/>
      <c r="B39" s="393" t="s">
        <v>143</v>
      </c>
      <c r="C39" s="311" t="s">
        <v>22</v>
      </c>
      <c r="D39" s="312" t="s">
        <v>22</v>
      </c>
      <c r="E39" s="313" t="s">
        <v>22</v>
      </c>
      <c r="F39" s="314" t="s">
        <v>22</v>
      </c>
      <c r="G39" s="244"/>
      <c r="H39" s="27">
        <v>0</v>
      </c>
      <c r="I39" s="27">
        <v>990</v>
      </c>
      <c r="J39" s="27">
        <v>990</v>
      </c>
      <c r="K39" s="10">
        <f>660/5</f>
        <v>132</v>
      </c>
      <c r="L39" s="10" t="s">
        <v>25</v>
      </c>
    </row>
    <row r="40" spans="1:13" ht="78" thickTop="1" thickBot="1" x14ac:dyDescent="0.3">
      <c r="A40" s="396"/>
      <c r="B40" s="223" t="s">
        <v>207</v>
      </c>
      <c r="C40" s="224"/>
      <c r="D40" s="225"/>
      <c r="E40" s="225"/>
      <c r="F40" s="226"/>
      <c r="G40" s="242"/>
      <c r="H40" s="240"/>
      <c r="I40" s="240"/>
      <c r="J40" s="240"/>
      <c r="K40" s="328"/>
      <c r="L40" s="238"/>
      <c r="M40" s="238"/>
    </row>
    <row r="41" spans="1:13" ht="45" thickTop="1" x14ac:dyDescent="0.25">
      <c r="A41" s="452" t="s">
        <v>1</v>
      </c>
      <c r="B41" s="392" t="s">
        <v>79</v>
      </c>
      <c r="C41" s="304" t="s">
        <v>22</v>
      </c>
      <c r="D41" s="308" t="s">
        <v>22</v>
      </c>
      <c r="E41" s="309" t="s">
        <v>22</v>
      </c>
      <c r="F41" s="310" t="s">
        <v>22</v>
      </c>
      <c r="G41" s="244"/>
      <c r="H41" s="27"/>
      <c r="I41" s="27"/>
      <c r="J41" s="27"/>
    </row>
    <row r="42" spans="1:13" ht="45" thickBot="1" x14ac:dyDescent="0.3">
      <c r="A42" s="452"/>
      <c r="B42" s="384" t="s">
        <v>223</v>
      </c>
      <c r="C42" s="315" t="s">
        <v>22</v>
      </c>
      <c r="D42" s="278" t="s">
        <v>22</v>
      </c>
      <c r="E42" s="279" t="s">
        <v>22</v>
      </c>
      <c r="F42" s="280" t="s">
        <v>22</v>
      </c>
      <c r="G42" s="244"/>
      <c r="H42" s="27">
        <v>0</v>
      </c>
      <c r="I42" s="27">
        <f>1.5*55*12</f>
        <v>990</v>
      </c>
      <c r="J42" s="27">
        <f>1.5*55*12</f>
        <v>990</v>
      </c>
      <c r="K42" s="15">
        <f>J42/2</f>
        <v>495</v>
      </c>
      <c r="L42" s="15"/>
    </row>
    <row r="43" spans="1:13" ht="45.75" thickTop="1" thickBot="1" x14ac:dyDescent="0.3">
      <c r="A43" s="452"/>
      <c r="B43" s="388" t="s">
        <v>145</v>
      </c>
      <c r="C43" s="284" t="s">
        <v>22</v>
      </c>
      <c r="D43" s="308" t="s">
        <v>22</v>
      </c>
      <c r="E43" s="309" t="s">
        <v>22</v>
      </c>
      <c r="F43" s="310" t="s">
        <v>22</v>
      </c>
      <c r="G43" s="244"/>
      <c r="H43" s="27"/>
      <c r="I43" s="27"/>
      <c r="J43" s="27"/>
      <c r="K43" s="16" t="s">
        <v>26</v>
      </c>
    </row>
    <row r="44" spans="1:13" ht="47.25" customHeight="1" thickTop="1" thickBot="1" x14ac:dyDescent="0.3">
      <c r="A44" s="452" t="s">
        <v>0</v>
      </c>
      <c r="B44" s="382" t="s">
        <v>201</v>
      </c>
      <c r="C44" s="269" t="s">
        <v>22</v>
      </c>
      <c r="D44" s="316" t="s">
        <v>188</v>
      </c>
      <c r="E44" s="316" t="s">
        <v>188</v>
      </c>
      <c r="F44" s="317" t="s">
        <v>188</v>
      </c>
      <c r="G44" s="244"/>
      <c r="H44" s="27">
        <f>SUM($K$44:$K$45)*4</f>
        <v>600</v>
      </c>
      <c r="I44" s="27">
        <f>SUM($K$44:$K$45)*4</f>
        <v>600</v>
      </c>
      <c r="J44" s="27">
        <f>SUM($K$44:$K$45)*4</f>
        <v>600</v>
      </c>
      <c r="K44" s="10">
        <v>100</v>
      </c>
      <c r="L44" s="10" t="s">
        <v>27</v>
      </c>
    </row>
    <row r="45" spans="1:13" ht="47.25" customHeight="1" thickTop="1" thickBot="1" x14ac:dyDescent="0.3">
      <c r="A45" s="452"/>
      <c r="B45" s="408" t="s">
        <v>202</v>
      </c>
      <c r="C45" s="409" t="s">
        <v>22</v>
      </c>
      <c r="D45" s="318" t="s">
        <v>188</v>
      </c>
      <c r="E45" s="318" t="s">
        <v>188</v>
      </c>
      <c r="F45" s="319" t="s">
        <v>188</v>
      </c>
      <c r="G45" s="244"/>
      <c r="H45" s="27"/>
      <c r="I45" s="27"/>
      <c r="J45" s="27"/>
      <c r="K45" s="10">
        <v>50</v>
      </c>
      <c r="L45" s="10" t="s">
        <v>126</v>
      </c>
    </row>
    <row r="46" spans="1:13" ht="47.25" customHeight="1" thickBot="1" x14ac:dyDescent="0.3">
      <c r="A46" s="452"/>
      <c r="B46" s="384" t="s">
        <v>203</v>
      </c>
      <c r="C46" s="277" t="s">
        <v>22</v>
      </c>
      <c r="D46" s="320" t="s">
        <v>188</v>
      </c>
      <c r="E46" s="320" t="s">
        <v>188</v>
      </c>
      <c r="F46" s="321" t="s">
        <v>188</v>
      </c>
      <c r="G46" s="245"/>
      <c r="H46" s="14">
        <v>0</v>
      </c>
      <c r="I46" s="14">
        <v>0</v>
      </c>
      <c r="J46" s="14">
        <v>0</v>
      </c>
    </row>
    <row r="47" spans="1:13" ht="47.25" customHeight="1" thickBot="1" x14ac:dyDescent="0.3">
      <c r="A47" s="452"/>
      <c r="B47" s="386" t="s">
        <v>204</v>
      </c>
      <c r="C47" s="284" t="s">
        <v>22</v>
      </c>
      <c r="D47" s="318" t="s">
        <v>188</v>
      </c>
      <c r="E47" s="318" t="s">
        <v>188</v>
      </c>
      <c r="F47" s="319" t="s">
        <v>188</v>
      </c>
      <c r="G47" s="242"/>
    </row>
    <row r="48" spans="1:13" ht="75.75" customHeight="1" thickBot="1" x14ac:dyDescent="0.3">
      <c r="A48" s="452"/>
      <c r="B48" s="384" t="s">
        <v>213</v>
      </c>
      <c r="C48" s="277" t="s">
        <v>22</v>
      </c>
      <c r="D48" s="320" t="s">
        <v>188</v>
      </c>
      <c r="E48" s="320" t="s">
        <v>188</v>
      </c>
      <c r="F48" s="321" t="s">
        <v>188</v>
      </c>
      <c r="G48" s="244"/>
      <c r="H48" s="27">
        <f>1*110*4</f>
        <v>440</v>
      </c>
      <c r="I48" s="27">
        <f>1*110*4</f>
        <v>440</v>
      </c>
      <c r="J48" s="27">
        <f>1*110*12</f>
        <v>1320</v>
      </c>
    </row>
    <row r="49" spans="1:14" ht="75.75" customHeight="1" thickBot="1" x14ac:dyDescent="0.3">
      <c r="A49" s="452"/>
      <c r="B49" s="386" t="s">
        <v>214</v>
      </c>
      <c r="C49" s="284" t="s">
        <v>22</v>
      </c>
      <c r="D49" s="318" t="s">
        <v>188</v>
      </c>
      <c r="E49" s="318" t="s">
        <v>188</v>
      </c>
      <c r="F49" s="319" t="s">
        <v>188</v>
      </c>
      <c r="G49" s="244"/>
      <c r="H49" s="27"/>
      <c r="I49" s="27"/>
      <c r="J49" s="27"/>
    </row>
    <row r="50" spans="1:14" ht="47.25" customHeight="1" thickBot="1" x14ac:dyDescent="0.3">
      <c r="A50" s="452"/>
      <c r="B50" s="393" t="s">
        <v>205</v>
      </c>
      <c r="C50" s="322"/>
      <c r="D50" s="323" t="s">
        <v>188</v>
      </c>
      <c r="E50" s="323" t="s">
        <v>188</v>
      </c>
      <c r="F50" s="324" t="s">
        <v>188</v>
      </c>
      <c r="G50" s="244"/>
      <c r="H50" s="27"/>
      <c r="I50" s="27"/>
      <c r="J50" s="27"/>
    </row>
    <row r="51" spans="1:14" ht="48.75" thickTop="1" thickBot="1" x14ac:dyDescent="0.3">
      <c r="A51" s="230"/>
      <c r="B51" s="401" t="s">
        <v>35</v>
      </c>
      <c r="C51" s="402"/>
      <c r="D51" s="403">
        <f>D113</f>
        <v>290</v>
      </c>
      <c r="E51" s="403">
        <f>E113</f>
        <v>560</v>
      </c>
      <c r="F51" s="404">
        <f>F113</f>
        <v>780</v>
      </c>
      <c r="G51" s="244"/>
      <c r="H51" s="27"/>
      <c r="I51" s="27"/>
      <c r="J51" s="27"/>
    </row>
    <row r="52" spans="1:14" s="332" customFormat="1" ht="45.75" thickTop="1" thickBot="1" x14ac:dyDescent="0.3">
      <c r="A52" s="330"/>
      <c r="B52" s="325"/>
      <c r="C52" s="331"/>
      <c r="D52" s="243"/>
      <c r="E52" s="243"/>
      <c r="F52" s="244"/>
      <c r="N52" s="332" t="e">
        <f>#REF!/12</f>
        <v>#REF!</v>
      </c>
    </row>
    <row r="53" spans="1:14" ht="78" thickTop="1" thickBot="1" x14ac:dyDescent="0.3">
      <c r="B53" s="223" t="s">
        <v>206</v>
      </c>
      <c r="C53" s="224"/>
      <c r="D53" s="225"/>
      <c r="E53" s="225"/>
      <c r="F53" s="226"/>
      <c r="G53" s="242"/>
    </row>
    <row r="54" spans="1:14" ht="78" thickTop="1" thickBot="1" x14ac:dyDescent="0.3">
      <c r="B54" s="2" t="s">
        <v>178</v>
      </c>
      <c r="C54" s="11"/>
      <c r="D54" s="12"/>
      <c r="E54" s="12"/>
      <c r="F54" s="13"/>
      <c r="G54" s="245"/>
      <c r="H54" s="27">
        <f>1*150*4</f>
        <v>600</v>
      </c>
      <c r="I54" s="27">
        <f>1*150*4</f>
        <v>600</v>
      </c>
      <c r="J54" s="27">
        <f>1*150*12</f>
        <v>1800</v>
      </c>
      <c r="K54" s="10" t="s">
        <v>32</v>
      </c>
    </row>
    <row r="55" spans="1:14" ht="47.25" thickTop="1" x14ac:dyDescent="0.25">
      <c r="B55" s="340" t="s">
        <v>152</v>
      </c>
      <c r="C55" s="469" t="s">
        <v>22</v>
      </c>
      <c r="D55" s="515" t="str">
        <f>IF(O25="",CHAR(252),"")</f>
        <v>ü</v>
      </c>
      <c r="E55" s="497" t="str">
        <f>IF(P25="",CHAR(252),"")</f>
        <v>ü</v>
      </c>
      <c r="F55" s="488" t="str">
        <f>IF(Q25="",CHAR(252),"")</f>
        <v>ü</v>
      </c>
      <c r="G55" s="245"/>
      <c r="H55" s="27"/>
      <c r="I55" s="27"/>
      <c r="J55" s="27"/>
    </row>
    <row r="56" spans="1:14" ht="45" thickBot="1" x14ac:dyDescent="0.3">
      <c r="B56" s="394" t="s">
        <v>231</v>
      </c>
      <c r="C56" s="495"/>
      <c r="D56" s="516"/>
      <c r="E56" s="498"/>
      <c r="F56" s="499"/>
      <c r="G56" s="244"/>
      <c r="H56" s="27">
        <v>0</v>
      </c>
      <c r="I56" s="27">
        <v>0</v>
      </c>
      <c r="J56" s="27">
        <v>0</v>
      </c>
      <c r="K56" s="10" t="s">
        <v>32</v>
      </c>
    </row>
    <row r="57" spans="1:14" ht="54" customHeight="1" x14ac:dyDescent="0.25">
      <c r="B57" s="341" t="s">
        <v>153</v>
      </c>
      <c r="C57" s="461" t="s">
        <v>22</v>
      </c>
      <c r="D57" s="517" t="s">
        <v>23</v>
      </c>
      <c r="E57" s="518" t="str">
        <f>IF(P27="",CHAR(252),"")</f>
        <v>ü</v>
      </c>
      <c r="F57" s="519" t="str">
        <f>IF(Q27="",CHAR(252),"")</f>
        <v>ü</v>
      </c>
      <c r="G57" s="244"/>
      <c r="H57" s="27"/>
      <c r="I57" s="27"/>
      <c r="J57" s="27"/>
    </row>
    <row r="58" spans="1:14" ht="94.5" thickBot="1" x14ac:dyDescent="0.3">
      <c r="B58" s="394" t="s">
        <v>219</v>
      </c>
      <c r="C58" s="462"/>
      <c r="D58" s="510"/>
      <c r="E58" s="512"/>
      <c r="F58" s="514"/>
      <c r="G58" s="244"/>
      <c r="H58" s="14">
        <v>0</v>
      </c>
      <c r="I58" s="14">
        <v>0</v>
      </c>
      <c r="J58" s="14">
        <v>0</v>
      </c>
      <c r="K58" s="10">
        <v>100</v>
      </c>
    </row>
    <row r="59" spans="1:14" ht="51" customHeight="1" x14ac:dyDescent="0.25">
      <c r="B59" s="341" t="s">
        <v>154</v>
      </c>
      <c r="C59" s="495" t="s">
        <v>22</v>
      </c>
      <c r="D59" s="501" t="str">
        <f>IF(O29="",CHAR(252),"")</f>
        <v>ü</v>
      </c>
      <c r="E59" s="498" t="str">
        <f>IF(P29="",CHAR(252),"")</f>
        <v>ü</v>
      </c>
      <c r="F59" s="499" t="s">
        <v>22</v>
      </c>
      <c r="G59" s="244"/>
    </row>
    <row r="60" spans="1:14" ht="45" thickBot="1" x14ac:dyDescent="0.3">
      <c r="B60" s="394" t="s">
        <v>220</v>
      </c>
      <c r="C60" s="495"/>
      <c r="D60" s="501"/>
      <c r="E60" s="498"/>
      <c r="F60" s="499"/>
      <c r="G60" s="244"/>
      <c r="H60" s="27">
        <f>1.5*150*1</f>
        <v>225</v>
      </c>
      <c r="I60" s="27">
        <f>1.5*150*1</f>
        <v>225</v>
      </c>
      <c r="J60" s="27">
        <f>1.5*150*2</f>
        <v>450</v>
      </c>
      <c r="K60" s="10" t="s">
        <v>33</v>
      </c>
    </row>
    <row r="61" spans="1:14" ht="46.5" x14ac:dyDescent="0.25">
      <c r="B61" s="341" t="s">
        <v>155</v>
      </c>
      <c r="C61" s="461" t="s">
        <v>22</v>
      </c>
      <c r="D61" s="504" t="s">
        <v>23</v>
      </c>
      <c r="E61" s="511" t="s">
        <v>22</v>
      </c>
      <c r="F61" s="513" t="s">
        <v>22</v>
      </c>
      <c r="G61" s="244"/>
      <c r="H61" s="27"/>
      <c r="I61" s="27"/>
      <c r="J61" s="27"/>
    </row>
    <row r="62" spans="1:14" ht="57" thickBot="1" x14ac:dyDescent="0.3">
      <c r="B62" s="394" t="s">
        <v>230</v>
      </c>
      <c r="C62" s="462"/>
      <c r="D62" s="510"/>
      <c r="E62" s="512"/>
      <c r="F62" s="514"/>
      <c r="G62" s="242"/>
    </row>
    <row r="63" spans="1:14" ht="52.5" customHeight="1" x14ac:dyDescent="0.25">
      <c r="B63" s="341" t="s">
        <v>156</v>
      </c>
      <c r="C63" s="495" t="s">
        <v>22</v>
      </c>
      <c r="D63" s="501" t="s">
        <v>22</v>
      </c>
      <c r="E63" s="498" t="s">
        <v>22</v>
      </c>
      <c r="F63" s="499" t="s">
        <v>22</v>
      </c>
      <c r="G63" s="244"/>
      <c r="H63" s="27">
        <f>6*110</f>
        <v>660</v>
      </c>
      <c r="I63" s="27">
        <f>6*110</f>
        <v>660</v>
      </c>
      <c r="J63" s="27">
        <f>6*110</f>
        <v>660</v>
      </c>
    </row>
    <row r="64" spans="1:14" ht="65.25" customHeight="1" thickBot="1" x14ac:dyDescent="0.3">
      <c r="B64" s="394" t="s">
        <v>168</v>
      </c>
      <c r="C64" s="495"/>
      <c r="D64" s="501"/>
      <c r="E64" s="498"/>
      <c r="F64" s="499"/>
      <c r="G64" s="244"/>
      <c r="H64" s="27"/>
      <c r="I64" s="27"/>
      <c r="J64" s="27"/>
    </row>
    <row r="65" spans="1:16" ht="48.75" customHeight="1" x14ac:dyDescent="0.25">
      <c r="B65" s="341" t="s">
        <v>157</v>
      </c>
      <c r="C65" s="502"/>
      <c r="D65" s="504" t="s">
        <v>24</v>
      </c>
      <c r="E65" s="506" t="s">
        <v>24</v>
      </c>
      <c r="F65" s="508" t="s">
        <v>24</v>
      </c>
      <c r="G65" s="244"/>
      <c r="H65" s="27">
        <f>100+10*5</f>
        <v>150</v>
      </c>
      <c r="I65" s="27">
        <f>100+10*5</f>
        <v>150</v>
      </c>
      <c r="J65" s="27">
        <f>100+10*5</f>
        <v>150</v>
      </c>
      <c r="K65" s="10">
        <v>150</v>
      </c>
      <c r="L65" s="10" t="s">
        <v>34</v>
      </c>
    </row>
    <row r="66" spans="1:16" ht="45" thickBot="1" x14ac:dyDescent="0.3">
      <c r="B66" s="395" t="s">
        <v>169</v>
      </c>
      <c r="C66" s="503"/>
      <c r="D66" s="505"/>
      <c r="E66" s="507"/>
      <c r="F66" s="509"/>
      <c r="G66" s="244"/>
      <c r="H66" s="27"/>
      <c r="I66" s="27"/>
      <c r="J66" s="27"/>
    </row>
    <row r="67" spans="1:16" ht="78" thickTop="1" thickBot="1" x14ac:dyDescent="0.3">
      <c r="B67" s="223" t="s">
        <v>206</v>
      </c>
      <c r="C67" s="224"/>
      <c r="D67" s="225"/>
      <c r="E67" s="225"/>
      <c r="F67" s="226"/>
      <c r="G67" s="242"/>
    </row>
    <row r="68" spans="1:16" ht="78" thickTop="1" thickBot="1" x14ac:dyDescent="0.3">
      <c r="B68" s="2" t="s">
        <v>179</v>
      </c>
      <c r="C68" s="11"/>
      <c r="D68" s="12"/>
      <c r="E68" s="12"/>
      <c r="F68" s="13"/>
      <c r="G68" s="244"/>
      <c r="H68" s="14">
        <v>0</v>
      </c>
      <c r="I68" s="14">
        <v>0</v>
      </c>
      <c r="J68" s="14">
        <v>0</v>
      </c>
    </row>
    <row r="69" spans="1:16" ht="47.25" thickTop="1" x14ac:dyDescent="0.25">
      <c r="B69" s="341" t="s">
        <v>158</v>
      </c>
      <c r="C69" s="469" t="s">
        <v>22</v>
      </c>
      <c r="D69" s="471" t="s">
        <v>23</v>
      </c>
      <c r="E69" s="497" t="s">
        <v>22</v>
      </c>
      <c r="F69" s="499" t="s">
        <v>22</v>
      </c>
      <c r="G69" s="244"/>
      <c r="H69" s="27"/>
      <c r="I69" s="27"/>
      <c r="J69" s="27"/>
      <c r="K69" s="16" t="s">
        <v>26</v>
      </c>
    </row>
    <row r="70" spans="1:16" ht="37.5" x14ac:dyDescent="0.25">
      <c r="B70" s="394" t="s">
        <v>170</v>
      </c>
      <c r="C70" s="495"/>
      <c r="D70" s="496"/>
      <c r="E70" s="498"/>
      <c r="F70" s="499"/>
      <c r="G70" s="242"/>
    </row>
    <row r="71" spans="1:16" ht="52.5" customHeight="1" x14ac:dyDescent="0.25">
      <c r="B71" s="341" t="s">
        <v>159</v>
      </c>
      <c r="C71" s="473" t="s">
        <v>22</v>
      </c>
      <c r="D71" s="500" t="s">
        <v>23</v>
      </c>
      <c r="E71" s="476" t="s">
        <v>22</v>
      </c>
      <c r="F71" s="478" t="s">
        <v>22</v>
      </c>
      <c r="G71" s="237"/>
      <c r="H71" s="14">
        <v>0</v>
      </c>
      <c r="I71" s="14">
        <v>0</v>
      </c>
      <c r="J71" s="14">
        <v>0</v>
      </c>
      <c r="K71" s="17">
        <f>800/1.12</f>
        <v>714.28571428571422</v>
      </c>
    </row>
    <row r="72" spans="1:16" ht="38.25" thickBot="1" x14ac:dyDescent="0.3">
      <c r="B72" s="394" t="s">
        <v>232</v>
      </c>
      <c r="C72" s="473"/>
      <c r="D72" s="500"/>
      <c r="E72" s="476"/>
      <c r="F72" s="478"/>
      <c r="G72" s="237"/>
      <c r="H72" s="14">
        <v>0</v>
      </c>
      <c r="I72" s="14">
        <v>0</v>
      </c>
      <c r="J72" s="14">
        <v>0</v>
      </c>
      <c r="K72" s="17">
        <f>330/1.12</f>
        <v>294.64285714285711</v>
      </c>
    </row>
    <row r="73" spans="1:16" ht="53.25" customHeight="1" x14ac:dyDescent="0.25">
      <c r="B73" s="341" t="s">
        <v>160</v>
      </c>
      <c r="C73" s="453" t="s">
        <v>22</v>
      </c>
      <c r="D73" s="455" t="s">
        <v>22</v>
      </c>
      <c r="E73" s="457" t="s">
        <v>22</v>
      </c>
      <c r="F73" s="459" t="s">
        <v>22</v>
      </c>
      <c r="G73" s="237"/>
      <c r="H73" s="14">
        <v>0</v>
      </c>
      <c r="I73" s="14">
        <v>0</v>
      </c>
      <c r="J73" s="14">
        <v>0</v>
      </c>
      <c r="K73" s="17">
        <f>330/1.12</f>
        <v>294.64285714285711</v>
      </c>
    </row>
    <row r="74" spans="1:16" ht="38.25" thickBot="1" x14ac:dyDescent="0.3">
      <c r="B74" s="394" t="s">
        <v>233</v>
      </c>
      <c r="C74" s="454"/>
      <c r="D74" s="456"/>
      <c r="E74" s="458"/>
      <c r="F74" s="460"/>
      <c r="G74" s="237"/>
      <c r="H74" s="14">
        <v>0</v>
      </c>
      <c r="I74" s="14">
        <v>0</v>
      </c>
      <c r="J74" s="14">
        <v>0</v>
      </c>
      <c r="K74" s="17">
        <f>70/1.12</f>
        <v>62.499999999999993</v>
      </c>
    </row>
    <row r="75" spans="1:16" ht="70.5" thickBot="1" x14ac:dyDescent="0.3">
      <c r="B75" s="342" t="s">
        <v>161</v>
      </c>
      <c r="C75" s="346" t="s">
        <v>22</v>
      </c>
      <c r="D75" s="360" t="s">
        <v>28</v>
      </c>
      <c r="E75" s="362" t="s">
        <v>28</v>
      </c>
      <c r="F75" s="361" t="s">
        <v>28</v>
      </c>
      <c r="G75" s="237"/>
      <c r="H75" s="14">
        <v>0</v>
      </c>
      <c r="I75" s="14">
        <v>0</v>
      </c>
      <c r="J75" s="14">
        <v>0</v>
      </c>
      <c r="K75" s="17">
        <f>190/1.12</f>
        <v>169.64285714285714</v>
      </c>
    </row>
    <row r="76" spans="1:16" ht="78" thickTop="1" thickBot="1" x14ac:dyDescent="0.3">
      <c r="B76" s="2" t="s">
        <v>180</v>
      </c>
      <c r="C76" s="11"/>
      <c r="D76" s="12"/>
      <c r="E76" s="12"/>
      <c r="F76" s="13"/>
      <c r="G76" s="237"/>
      <c r="H76" s="14">
        <v>0</v>
      </c>
      <c r="I76" s="14">
        <v>0</v>
      </c>
      <c r="J76" s="14">
        <v>0</v>
      </c>
      <c r="K76" s="17">
        <f>330/1.12</f>
        <v>294.64285714285711</v>
      </c>
    </row>
    <row r="77" spans="1:16" ht="71.25" thickTop="1" thickBot="1" x14ac:dyDescent="0.3">
      <c r="B77" s="340" t="s">
        <v>208</v>
      </c>
      <c r="C77" s="363" t="s">
        <v>22</v>
      </c>
      <c r="D77" s="365" t="s">
        <v>22</v>
      </c>
      <c r="E77" s="368" t="s">
        <v>22</v>
      </c>
      <c r="F77" s="366" t="s">
        <v>22</v>
      </c>
      <c r="G77" s="237"/>
      <c r="H77" s="14">
        <v>0</v>
      </c>
      <c r="I77" s="14">
        <v>0</v>
      </c>
      <c r="J77" s="14">
        <v>0</v>
      </c>
      <c r="K77" s="17">
        <f>20/1.12</f>
        <v>17.857142857142854</v>
      </c>
    </row>
    <row r="78" spans="1:16" ht="60.75" customHeight="1" thickBot="1" x14ac:dyDescent="0.3">
      <c r="B78" s="341" t="s">
        <v>209</v>
      </c>
      <c r="C78" s="364" t="s">
        <v>22</v>
      </c>
      <c r="D78" s="244" t="s">
        <v>22</v>
      </c>
      <c r="E78" s="369" t="s">
        <v>22</v>
      </c>
      <c r="F78" s="367" t="s">
        <v>22</v>
      </c>
      <c r="G78" s="246"/>
      <c r="H78" s="19">
        <f>SUM(H24:H77)</f>
        <v>3155</v>
      </c>
      <c r="I78" s="20">
        <f>SUM(I24:I77)</f>
        <v>6095</v>
      </c>
      <c r="J78" s="19">
        <f>SUM(J24:J77)</f>
        <v>8400</v>
      </c>
      <c r="K78" s="8"/>
      <c r="L78" s="9"/>
    </row>
    <row r="79" spans="1:16" s="14" customFormat="1" ht="70.5" thickBot="1" x14ac:dyDescent="0.3">
      <c r="A79" s="238"/>
      <c r="B79" s="341" t="s">
        <v>210</v>
      </c>
      <c r="C79" s="344" t="s">
        <v>22</v>
      </c>
      <c r="D79" s="347" t="s">
        <v>22</v>
      </c>
      <c r="E79" s="353" t="s">
        <v>22</v>
      </c>
      <c r="F79" s="352" t="s">
        <v>22</v>
      </c>
      <c r="G79" s="246"/>
      <c r="H79" s="22">
        <f>H78/12*1.12</f>
        <v>294.4666666666667</v>
      </c>
      <c r="I79" s="22">
        <f>I78-H78</f>
        <v>2940</v>
      </c>
      <c r="J79" s="22">
        <f>I79/12*1.12</f>
        <v>274.40000000000003</v>
      </c>
      <c r="K79" s="23"/>
      <c r="L79" s="9"/>
      <c r="M79" s="10"/>
      <c r="N79" s="10"/>
      <c r="O79" s="10"/>
      <c r="P79" s="10"/>
    </row>
    <row r="80" spans="1:16" s="14" customFormat="1" ht="70.5" thickBot="1" x14ac:dyDescent="0.3">
      <c r="A80" s="238"/>
      <c r="B80" s="341" t="s">
        <v>211</v>
      </c>
      <c r="C80" s="364" t="s">
        <v>22</v>
      </c>
      <c r="D80" s="244" t="s">
        <v>22</v>
      </c>
      <c r="E80" s="369" t="s">
        <v>22</v>
      </c>
      <c r="F80" s="367" t="s">
        <v>22</v>
      </c>
      <c r="G80" s="247"/>
      <c r="K80" s="10"/>
      <c r="L80" s="10"/>
      <c r="M80" s="10"/>
      <c r="N80" s="10"/>
      <c r="O80" s="10"/>
      <c r="P80" s="10"/>
    </row>
    <row r="81" spans="1:16" ht="54" customHeight="1" x14ac:dyDescent="0.25">
      <c r="B81" s="341" t="s">
        <v>162</v>
      </c>
      <c r="C81" s="453" t="s">
        <v>22</v>
      </c>
      <c r="D81" s="455" t="s">
        <v>22</v>
      </c>
      <c r="E81" s="457" t="s">
        <v>22</v>
      </c>
      <c r="F81" s="459" t="s">
        <v>22</v>
      </c>
    </row>
    <row r="82" spans="1:16" ht="38.25" thickBot="1" x14ac:dyDescent="0.3">
      <c r="B82" s="394" t="s">
        <v>127</v>
      </c>
      <c r="C82" s="454"/>
      <c r="D82" s="456"/>
      <c r="E82" s="458"/>
      <c r="F82" s="460"/>
    </row>
    <row r="83" spans="1:16" ht="70.5" thickBot="1" x14ac:dyDescent="0.3">
      <c r="B83" s="342" t="s">
        <v>212</v>
      </c>
      <c r="C83" s="346" t="s">
        <v>22</v>
      </c>
      <c r="D83" s="333" t="s">
        <v>22</v>
      </c>
      <c r="E83" s="370" t="s">
        <v>22</v>
      </c>
      <c r="F83" s="329" t="s">
        <v>22</v>
      </c>
    </row>
    <row r="84" spans="1:16" ht="78" thickTop="1" thickBot="1" x14ac:dyDescent="0.3">
      <c r="B84" s="223" t="s">
        <v>206</v>
      </c>
      <c r="C84" s="224"/>
      <c r="D84" s="225"/>
      <c r="E84" s="225"/>
      <c r="F84" s="226"/>
      <c r="G84" s="242"/>
    </row>
    <row r="85" spans="1:16" ht="78" thickTop="1" thickBot="1" x14ac:dyDescent="0.3">
      <c r="B85" s="2" t="s">
        <v>175</v>
      </c>
      <c r="C85" s="2"/>
      <c r="D85" s="2"/>
      <c r="E85" s="2"/>
      <c r="F85" s="335"/>
    </row>
    <row r="86" spans="1:16" ht="47.25" thickTop="1" x14ac:dyDescent="0.25">
      <c r="B86" s="340" t="s">
        <v>171</v>
      </c>
      <c r="C86" s="469" t="s">
        <v>22</v>
      </c>
      <c r="D86" s="471" t="s">
        <v>29</v>
      </c>
      <c r="E86" s="486" t="s">
        <v>29</v>
      </c>
      <c r="F86" s="488" t="s">
        <v>22</v>
      </c>
    </row>
    <row r="87" spans="1:16" ht="94.5" thickBot="1" x14ac:dyDescent="0.3">
      <c r="B87" s="395" t="s">
        <v>236</v>
      </c>
      <c r="C87" s="470"/>
      <c r="D87" s="472"/>
      <c r="E87" s="487"/>
      <c r="F87" s="481"/>
    </row>
    <row r="88" spans="1:16" ht="78" thickTop="1" thickBot="1" x14ac:dyDescent="0.3">
      <c r="B88" s="2" t="s">
        <v>176</v>
      </c>
      <c r="C88" s="11"/>
      <c r="D88" s="12"/>
      <c r="E88" s="12"/>
      <c r="F88" s="13"/>
    </row>
    <row r="89" spans="1:16" ht="47.25" thickTop="1" x14ac:dyDescent="0.25">
      <c r="B89" s="340" t="s">
        <v>163</v>
      </c>
      <c r="C89" s="482" t="s">
        <v>22</v>
      </c>
      <c r="D89" s="489" t="s">
        <v>30</v>
      </c>
      <c r="E89" s="491" t="s">
        <v>30</v>
      </c>
      <c r="F89" s="493" t="s">
        <v>31</v>
      </c>
    </row>
    <row r="90" spans="1:16" ht="300.75" thickBot="1" x14ac:dyDescent="0.3">
      <c r="B90" s="394" t="s">
        <v>172</v>
      </c>
      <c r="C90" s="462"/>
      <c r="D90" s="490"/>
      <c r="E90" s="492"/>
      <c r="F90" s="494"/>
    </row>
    <row r="91" spans="1:16" ht="77.25" customHeight="1" x14ac:dyDescent="0.25">
      <c r="B91" s="341" t="s">
        <v>173</v>
      </c>
      <c r="C91" s="453" t="s">
        <v>22</v>
      </c>
      <c r="D91" s="455" t="s">
        <v>22</v>
      </c>
      <c r="E91" s="457" t="s">
        <v>22</v>
      </c>
      <c r="F91" s="459" t="s">
        <v>22</v>
      </c>
    </row>
    <row r="92" spans="1:16" ht="57" thickBot="1" x14ac:dyDescent="0.3">
      <c r="B92" s="394" t="s">
        <v>128</v>
      </c>
      <c r="C92" s="454"/>
      <c r="D92" s="456"/>
      <c r="E92" s="458"/>
      <c r="F92" s="460"/>
    </row>
    <row r="93" spans="1:16" s="14" customFormat="1" ht="46.5" x14ac:dyDescent="0.25">
      <c r="A93" s="238"/>
      <c r="B93" s="341" t="s">
        <v>164</v>
      </c>
      <c r="C93" s="461" t="s">
        <v>22</v>
      </c>
      <c r="D93" s="463" t="s">
        <v>22</v>
      </c>
      <c r="E93" s="465" t="s">
        <v>22</v>
      </c>
      <c r="F93" s="467" t="s">
        <v>22</v>
      </c>
      <c r="G93" s="231"/>
      <c r="K93" s="10"/>
      <c r="L93" s="10"/>
      <c r="M93" s="10"/>
      <c r="N93" s="10"/>
      <c r="O93" s="10"/>
      <c r="P93" s="10"/>
    </row>
    <row r="94" spans="1:16" s="14" customFormat="1" ht="57" thickBot="1" x14ac:dyDescent="0.3">
      <c r="A94" s="238"/>
      <c r="B94" s="394" t="s">
        <v>129</v>
      </c>
      <c r="C94" s="462"/>
      <c r="D94" s="464"/>
      <c r="E94" s="466"/>
      <c r="F94" s="468"/>
      <c r="G94" s="231"/>
      <c r="K94" s="10"/>
      <c r="L94" s="10"/>
      <c r="M94" s="10"/>
      <c r="N94" s="10"/>
      <c r="O94" s="10"/>
      <c r="P94" s="10"/>
    </row>
    <row r="95" spans="1:16" s="14" customFormat="1" ht="46.5" x14ac:dyDescent="0.25">
      <c r="A95" s="238"/>
      <c r="B95" s="341" t="s">
        <v>165</v>
      </c>
      <c r="C95" s="453" t="s">
        <v>22</v>
      </c>
      <c r="D95" s="455" t="s">
        <v>22</v>
      </c>
      <c r="E95" s="457" t="s">
        <v>22</v>
      </c>
      <c r="F95" s="459" t="s">
        <v>22</v>
      </c>
      <c r="G95" s="231"/>
      <c r="K95" s="10"/>
      <c r="L95" s="10"/>
      <c r="M95" s="10"/>
      <c r="N95" s="10"/>
      <c r="O95" s="10"/>
      <c r="P95" s="10"/>
    </row>
    <row r="96" spans="1:16" s="26" customFormat="1" ht="132" thickBot="1" x14ac:dyDescent="0.3">
      <c r="A96" s="238"/>
      <c r="B96" s="395" t="s">
        <v>174</v>
      </c>
      <c r="C96" s="470"/>
      <c r="D96" s="479"/>
      <c r="E96" s="480"/>
      <c r="F96" s="481"/>
      <c r="G96" s="231"/>
      <c r="H96" s="14"/>
      <c r="I96" s="14"/>
      <c r="J96" s="14"/>
      <c r="K96" s="10"/>
      <c r="L96" s="10"/>
      <c r="M96" s="10"/>
      <c r="N96" s="10"/>
      <c r="O96" s="10"/>
      <c r="P96" s="10"/>
    </row>
    <row r="97" spans="1:16" ht="78" thickTop="1" thickBot="1" x14ac:dyDescent="0.3">
      <c r="B97" s="223" t="s">
        <v>206</v>
      </c>
      <c r="C97" s="224"/>
      <c r="D97" s="225"/>
      <c r="E97" s="225"/>
      <c r="F97" s="226"/>
      <c r="G97" s="242"/>
    </row>
    <row r="98" spans="1:16" s="26" customFormat="1" ht="78" thickTop="1" thickBot="1" x14ac:dyDescent="0.3">
      <c r="A98" s="238"/>
      <c r="B98" s="2" t="s">
        <v>181</v>
      </c>
      <c r="C98" s="11"/>
      <c r="D98" s="12"/>
      <c r="E98" s="12"/>
      <c r="F98" s="13"/>
      <c r="G98" s="231"/>
      <c r="H98" s="14"/>
      <c r="I98" s="14"/>
      <c r="J98" s="14"/>
      <c r="K98" s="10"/>
      <c r="L98" s="10"/>
      <c r="M98" s="10"/>
      <c r="N98" s="10"/>
      <c r="O98" s="10"/>
      <c r="P98" s="10"/>
    </row>
    <row r="99" spans="1:16" s="26" customFormat="1" ht="47.25" thickTop="1" x14ac:dyDescent="0.25">
      <c r="A99" s="238"/>
      <c r="B99" s="340" t="s">
        <v>166</v>
      </c>
      <c r="C99" s="482" t="s">
        <v>22</v>
      </c>
      <c r="D99" s="483" t="s">
        <v>22</v>
      </c>
      <c r="E99" s="484" t="s">
        <v>22</v>
      </c>
      <c r="F99" s="485" t="s">
        <v>22</v>
      </c>
      <c r="G99" s="231"/>
      <c r="H99" s="14"/>
      <c r="I99" s="14"/>
      <c r="J99" s="14"/>
      <c r="K99" s="10"/>
      <c r="L99" s="10"/>
      <c r="M99" s="10"/>
      <c r="N99" s="10"/>
      <c r="O99" s="10"/>
      <c r="P99" s="10"/>
    </row>
    <row r="100" spans="1:16" ht="75.75" thickBot="1" x14ac:dyDescent="0.3">
      <c r="B100" s="394" t="s">
        <v>218</v>
      </c>
      <c r="C100" s="473"/>
      <c r="D100" s="475"/>
      <c r="E100" s="476"/>
      <c r="F100" s="478"/>
    </row>
    <row r="101" spans="1:16" ht="46.5" x14ac:dyDescent="0.25">
      <c r="B101" s="341" t="s">
        <v>222</v>
      </c>
      <c r="C101" s="453" t="s">
        <v>22</v>
      </c>
      <c r="D101" s="455" t="s">
        <v>22</v>
      </c>
      <c r="E101" s="457" t="s">
        <v>22</v>
      </c>
      <c r="F101" s="459" t="s">
        <v>22</v>
      </c>
    </row>
    <row r="102" spans="1:16" ht="38.25" thickBot="1" x14ac:dyDescent="0.3">
      <c r="B102" s="394" t="s">
        <v>217</v>
      </c>
      <c r="C102" s="454"/>
      <c r="D102" s="456"/>
      <c r="E102" s="458"/>
      <c r="F102" s="460"/>
    </row>
    <row r="103" spans="1:16" ht="46.5" x14ac:dyDescent="0.25">
      <c r="B103" s="341" t="s">
        <v>167</v>
      </c>
      <c r="C103" s="473" t="s">
        <v>22</v>
      </c>
      <c r="D103" s="475" t="s">
        <v>22</v>
      </c>
      <c r="E103" s="476" t="s">
        <v>22</v>
      </c>
      <c r="F103" s="478" t="s">
        <v>22</v>
      </c>
    </row>
    <row r="104" spans="1:16" ht="75.75" thickBot="1" x14ac:dyDescent="0.3">
      <c r="B104" s="394" t="s">
        <v>234</v>
      </c>
      <c r="C104" s="474"/>
      <c r="D104" s="475"/>
      <c r="E104" s="477"/>
      <c r="F104" s="478"/>
    </row>
    <row r="105" spans="1:16" ht="78" thickTop="1" thickBot="1" x14ac:dyDescent="0.3">
      <c r="B105" s="2" t="s">
        <v>182</v>
      </c>
      <c r="C105" s="11"/>
      <c r="D105" s="12"/>
      <c r="E105" s="12"/>
      <c r="F105" s="13"/>
    </row>
    <row r="106" spans="1:16" ht="48" thickTop="1" thickBot="1" x14ac:dyDescent="0.3">
      <c r="B106" s="340" t="s">
        <v>184</v>
      </c>
      <c r="C106" s="363" t="s">
        <v>22</v>
      </c>
      <c r="D106" s="372" t="s">
        <v>29</v>
      </c>
      <c r="E106" s="378" t="s">
        <v>29</v>
      </c>
      <c r="F106" s="375" t="s">
        <v>29</v>
      </c>
    </row>
    <row r="107" spans="1:16" ht="47.25" thickBot="1" x14ac:dyDescent="0.3">
      <c r="B107" s="341" t="s">
        <v>185</v>
      </c>
      <c r="C107" s="364" t="s">
        <v>22</v>
      </c>
      <c r="D107" s="373" t="s">
        <v>29</v>
      </c>
      <c r="E107" s="379" t="s">
        <v>29</v>
      </c>
      <c r="F107" s="376" t="s">
        <v>29</v>
      </c>
    </row>
    <row r="108" spans="1:16" ht="47.25" thickBot="1" x14ac:dyDescent="0.3">
      <c r="B108" s="341" t="s">
        <v>187</v>
      </c>
      <c r="C108" s="344" t="s">
        <v>22</v>
      </c>
      <c r="D108" s="374" t="s">
        <v>29</v>
      </c>
      <c r="E108" s="380" t="s">
        <v>29</v>
      </c>
      <c r="F108" s="377" t="s">
        <v>29</v>
      </c>
    </row>
    <row r="109" spans="1:16" ht="47.25" thickBot="1" x14ac:dyDescent="0.3">
      <c r="B109" s="341" t="s">
        <v>186</v>
      </c>
      <c r="C109" s="364" t="s">
        <v>22</v>
      </c>
      <c r="D109" s="373" t="s">
        <v>29</v>
      </c>
      <c r="E109" s="379" t="s">
        <v>29</v>
      </c>
      <c r="F109" s="376" t="s">
        <v>29</v>
      </c>
    </row>
    <row r="110" spans="1:16" ht="76.5" customHeight="1" thickBot="1" x14ac:dyDescent="0.3">
      <c r="B110" s="341" t="s">
        <v>215</v>
      </c>
      <c r="C110" s="344" t="s">
        <v>22</v>
      </c>
      <c r="D110" s="374" t="s">
        <v>29</v>
      </c>
      <c r="E110" s="380" t="s">
        <v>29</v>
      </c>
      <c r="F110" s="377" t="s">
        <v>29</v>
      </c>
    </row>
    <row r="111" spans="1:16" ht="79.5" customHeight="1" thickBot="1" x14ac:dyDescent="0.3">
      <c r="B111" s="341" t="s">
        <v>216</v>
      </c>
      <c r="C111" s="364" t="s">
        <v>22</v>
      </c>
      <c r="D111" s="373" t="s">
        <v>29</v>
      </c>
      <c r="E111" s="379" t="s">
        <v>29</v>
      </c>
      <c r="F111" s="376" t="s">
        <v>29</v>
      </c>
    </row>
    <row r="112" spans="1:16" ht="70.5" thickBot="1" x14ac:dyDescent="0.3">
      <c r="B112" s="341" t="s">
        <v>183</v>
      </c>
      <c r="C112" s="371"/>
      <c r="D112" s="374" t="s">
        <v>29</v>
      </c>
      <c r="E112" s="381" t="s">
        <v>29</v>
      </c>
      <c r="F112" s="377" t="s">
        <v>29</v>
      </c>
    </row>
    <row r="113" spans="1:6" ht="50.25" thickTop="1" x14ac:dyDescent="0.25">
      <c r="B113" s="336" t="s">
        <v>35</v>
      </c>
      <c r="C113" s="18"/>
      <c r="D113" s="227">
        <f>ROUNDDOWN(H78/12*$M$17,-1)</f>
        <v>290</v>
      </c>
      <c r="E113" s="227">
        <f>ROUNDDOWN(I78/12*$M$17,-1)</f>
        <v>560</v>
      </c>
      <c r="F113" s="337">
        <f>ROUNDDOWN(J78/12*$M$17,-1)</f>
        <v>780</v>
      </c>
    </row>
    <row r="114" spans="1:6" ht="50.25" thickBot="1" x14ac:dyDescent="0.3">
      <c r="B114" s="338" t="s">
        <v>36</v>
      </c>
      <c r="C114" s="21"/>
      <c r="D114" s="228"/>
      <c r="E114" s="229">
        <v>500</v>
      </c>
      <c r="F114" s="339">
        <v>500</v>
      </c>
    </row>
    <row r="115" spans="1:6" ht="39" thickTop="1" thickBot="1" x14ac:dyDescent="0.3">
      <c r="D115" s="25">
        <f>ROUNDUP(H78*1.12/12,-1)</f>
        <v>300</v>
      </c>
      <c r="E115" s="25">
        <f>ROUNDUP(I78*1.12/12,-1)</f>
        <v>570</v>
      </c>
      <c r="F115" s="25">
        <f>ROUNDUP(J78*1.12/12,-1)</f>
        <v>790</v>
      </c>
    </row>
    <row r="116" spans="1:6" ht="15.75" thickTop="1" x14ac:dyDescent="0.25"/>
    <row r="127" spans="1:6" x14ac:dyDescent="0.25">
      <c r="A127" s="240"/>
    </row>
    <row r="128" spans="1:6" x14ac:dyDescent="0.25">
      <c r="A128" s="240"/>
    </row>
    <row r="129" spans="1:1" x14ac:dyDescent="0.25">
      <c r="A129" s="240"/>
    </row>
    <row r="130" spans="1:1" x14ac:dyDescent="0.25">
      <c r="A130" s="231"/>
    </row>
    <row r="131" spans="1:1" x14ac:dyDescent="0.25">
      <c r="A131" s="231"/>
    </row>
    <row r="132" spans="1:1" x14ac:dyDescent="0.25">
      <c r="A132" s="231"/>
    </row>
  </sheetData>
  <mergeCells count="79">
    <mergeCell ref="C55:C56"/>
    <mergeCell ref="D55:D56"/>
    <mergeCell ref="E55:E56"/>
    <mergeCell ref="F55:F56"/>
    <mergeCell ref="C57:C58"/>
    <mergeCell ref="D57:D58"/>
    <mergeCell ref="E57:E58"/>
    <mergeCell ref="F57:F58"/>
    <mergeCell ref="C59:C60"/>
    <mergeCell ref="D59:D60"/>
    <mergeCell ref="E59:E60"/>
    <mergeCell ref="F59:F60"/>
    <mergeCell ref="C61:C62"/>
    <mergeCell ref="D61:D62"/>
    <mergeCell ref="E61:E62"/>
    <mergeCell ref="F61:F62"/>
    <mergeCell ref="C63:C64"/>
    <mergeCell ref="D63:D64"/>
    <mergeCell ref="E63:E64"/>
    <mergeCell ref="F63:F64"/>
    <mergeCell ref="C65:C66"/>
    <mergeCell ref="D65:D66"/>
    <mergeCell ref="E65:E66"/>
    <mergeCell ref="F65:F66"/>
    <mergeCell ref="C69:C70"/>
    <mergeCell ref="D69:D70"/>
    <mergeCell ref="E69:E70"/>
    <mergeCell ref="F69:F70"/>
    <mergeCell ref="C71:C72"/>
    <mergeCell ref="D71:D72"/>
    <mergeCell ref="E71:E72"/>
    <mergeCell ref="F71:F72"/>
    <mergeCell ref="C73:C74"/>
    <mergeCell ref="D73:D74"/>
    <mergeCell ref="E73:E74"/>
    <mergeCell ref="F73:F74"/>
    <mergeCell ref="C81:C82"/>
    <mergeCell ref="D81:D82"/>
    <mergeCell ref="E81:E82"/>
    <mergeCell ref="F81:F82"/>
    <mergeCell ref="E86:E87"/>
    <mergeCell ref="F86:F87"/>
    <mergeCell ref="C89:C90"/>
    <mergeCell ref="D89:D90"/>
    <mergeCell ref="E89:E90"/>
    <mergeCell ref="F89:F90"/>
    <mergeCell ref="C103:C104"/>
    <mergeCell ref="D103:D104"/>
    <mergeCell ref="E103:E104"/>
    <mergeCell ref="F103:F104"/>
    <mergeCell ref="C95:C96"/>
    <mergeCell ref="D95:D96"/>
    <mergeCell ref="E95:E96"/>
    <mergeCell ref="F95:F96"/>
    <mergeCell ref="C99:C100"/>
    <mergeCell ref="D99:D100"/>
    <mergeCell ref="E99:E100"/>
    <mergeCell ref="F99:F100"/>
    <mergeCell ref="A44:A50"/>
    <mergeCell ref="B13:F13"/>
    <mergeCell ref="C101:C102"/>
    <mergeCell ref="D101:D102"/>
    <mergeCell ref="E101:E102"/>
    <mergeCell ref="F101:F102"/>
    <mergeCell ref="C91:C92"/>
    <mergeCell ref="D91:D92"/>
    <mergeCell ref="E91:E92"/>
    <mergeCell ref="F91:F92"/>
    <mergeCell ref="C93:C94"/>
    <mergeCell ref="D93:D94"/>
    <mergeCell ref="E93:E94"/>
    <mergeCell ref="F93:F94"/>
    <mergeCell ref="C86:C87"/>
    <mergeCell ref="D86:D87"/>
    <mergeCell ref="A14:G14"/>
    <mergeCell ref="A25:A28"/>
    <mergeCell ref="A29:A34"/>
    <mergeCell ref="A36:A39"/>
    <mergeCell ref="A41:A43"/>
  </mergeCells>
  <conditionalFormatting sqref="B2:C12 B13 B16">
    <cfRule type="containsText" dxfId="9" priority="5" operator="containsText" text="REMOVE">
      <formula>NOT(ISERROR(SEARCH("REMOVE",B2)))</formula>
    </cfRule>
  </conditionalFormatting>
  <conditionalFormatting sqref="D2:D12">
    <cfRule type="cellIs" dxfId="8" priority="4" operator="equal">
      <formula>"Exclude"</formula>
    </cfRule>
  </conditionalFormatting>
  <conditionalFormatting sqref="D2:D12">
    <cfRule type="containsText" dxfId="7" priority="2" operator="containsText" text="N/A">
      <formula>NOT(ISERROR(SEARCH("N/A",D2)))</formula>
    </cfRule>
    <cfRule type="containsText" dxfId="6" priority="3" operator="containsText" text="DO NOT">
      <formula>NOT(ISERROR(SEARCH("DO NOT",D2)))</formula>
    </cfRule>
  </conditionalFormatting>
  <conditionalFormatting sqref="A14:A15">
    <cfRule type="containsText" dxfId="5" priority="1" operator="containsText" text="REMOVE">
      <formula>NOT(ISERROR(SEARCH("REMOVE",A14)))</formula>
    </cfRule>
  </conditionalFormatting>
  <printOptions horizontalCentered="1"/>
  <pageMargins left="0.19685039370078741" right="0.19685039370078741" top="0.19685039370078741" bottom="0.98425196850393704" header="0.19685039370078741" footer="0.11811023622047245"/>
  <pageSetup scale="35" fitToHeight="4" orientation="landscape" r:id="rId1"/>
  <headerFooter alignWithMargins="0">
    <oddFooter>&amp;R&amp;"Times New Roman,Regular"&amp;14&amp;K01+029 &amp;20Page &amp;P of &amp;N
&amp;"Times New Roman,Bold"K Liu Accounting Services Inc.&amp;"Times New Roman,Regular"
Telephone (204) 275-7531
Fax (204) 504-4095
kliu@kliuaccounting.com
www.kliuaccounting.com
@KLiuAccounting</oddFooter>
    <evenFooter>&amp;R&amp;K7030A0&amp;P of &amp;N</evenFooter>
  </headerFooter>
  <rowBreaks count="5" manualBreakCount="5">
    <brk id="39" max="6" man="1"/>
    <brk id="52" max="6" man="1"/>
    <brk id="66" max="6" man="1"/>
    <brk id="83" max="6" man="1"/>
    <brk id="96"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F9197-2719-4AAA-A358-3198C2C14C24}">
  <sheetPr>
    <tabColor rgb="FFC00000"/>
  </sheetPr>
  <dimension ref="A1:M28"/>
  <sheetViews>
    <sheetView view="pageBreakPreview" topLeftCell="A15" zoomScale="60" zoomScaleNormal="55" zoomScalePageLayoutView="55" workbookViewId="0">
      <selection activeCell="B19" sqref="B19"/>
    </sheetView>
  </sheetViews>
  <sheetFormatPr defaultColWidth="9.140625" defaultRowHeight="15" x14ac:dyDescent="0.25"/>
  <cols>
    <col min="1" max="1" width="55.5703125" style="238" customWidth="1"/>
    <col min="2" max="2" width="166.5703125" style="1" customWidth="1"/>
    <col min="3" max="3" width="20" style="24" customWidth="1"/>
    <col min="4" max="5" width="36.28515625" style="26" customWidth="1"/>
    <col min="6" max="6" width="33" style="26" bestFit="1" customWidth="1"/>
    <col min="7" max="7" width="39.42578125" style="231" customWidth="1"/>
    <col min="8" max="9" width="14.140625" style="14" customWidth="1"/>
    <col min="10" max="10" width="15.42578125" style="14" customWidth="1"/>
    <col min="11" max="11" width="56.85546875" style="10" customWidth="1"/>
    <col min="12" max="12" width="9.7109375" style="10" customWidth="1"/>
    <col min="13" max="13" width="9.140625" style="10" customWidth="1"/>
    <col min="14" max="14" width="9.7109375" style="10" customWidth="1"/>
    <col min="15" max="15" width="9.140625" style="10" customWidth="1"/>
    <col min="16" max="16" width="9.140625" style="10"/>
    <col min="17" max="17" width="9.7109375" style="10" bestFit="1" customWidth="1"/>
    <col min="18" max="16384" width="9.140625" style="10"/>
  </cols>
  <sheetData>
    <row r="1" spans="1:10" x14ac:dyDescent="0.25">
      <c r="B1" s="111"/>
      <c r="C1" s="111"/>
      <c r="D1" s="112"/>
      <c r="E1" s="231"/>
      <c r="F1" s="231"/>
    </row>
    <row r="2" spans="1:10" x14ac:dyDescent="0.25">
      <c r="B2" s="111"/>
      <c r="C2" s="111"/>
      <c r="D2" s="112"/>
      <c r="E2" s="231"/>
      <c r="F2" s="231"/>
    </row>
    <row r="3" spans="1:10" x14ac:dyDescent="0.25">
      <c r="B3" s="111"/>
      <c r="C3" s="111"/>
      <c r="D3" s="112"/>
      <c r="E3" s="231"/>
      <c r="F3" s="231"/>
    </row>
    <row r="4" spans="1:10" x14ac:dyDescent="0.25">
      <c r="B4" s="111"/>
      <c r="C4" s="111"/>
      <c r="D4" s="112"/>
      <c r="E4" s="231"/>
      <c r="F4" s="231"/>
    </row>
    <row r="5" spans="1:10" x14ac:dyDescent="0.25">
      <c r="B5" s="111"/>
      <c r="C5" s="111"/>
      <c r="D5" s="112"/>
      <c r="E5" s="231"/>
      <c r="F5" s="231"/>
    </row>
    <row r="6" spans="1:10" x14ac:dyDescent="0.25">
      <c r="B6" s="111"/>
      <c r="C6" s="111"/>
      <c r="D6" s="112"/>
      <c r="E6" s="231"/>
      <c r="F6" s="231"/>
    </row>
    <row r="7" spans="1:10" x14ac:dyDescent="0.25">
      <c r="B7" s="111"/>
      <c r="C7" s="111"/>
      <c r="D7" s="112"/>
      <c r="E7" s="231"/>
      <c r="F7" s="231"/>
    </row>
    <row r="8" spans="1:10" x14ac:dyDescent="0.25">
      <c r="B8" s="111"/>
      <c r="C8" s="111"/>
      <c r="D8" s="112"/>
      <c r="E8" s="231"/>
      <c r="F8" s="231"/>
    </row>
    <row r="9" spans="1:10" s="236" customFormat="1" x14ac:dyDescent="0.25">
      <c r="A9" s="239"/>
      <c r="B9" s="232"/>
      <c r="C9" s="232"/>
      <c r="D9" s="233"/>
      <c r="E9" s="234"/>
      <c r="F9" s="234"/>
      <c r="G9" s="234"/>
      <c r="H9" s="235"/>
      <c r="I9" s="235"/>
      <c r="J9" s="235"/>
    </row>
    <row r="10" spans="1:10" s="236" customFormat="1" x14ac:dyDescent="0.25">
      <c r="A10" s="239"/>
      <c r="B10" s="232"/>
      <c r="C10" s="232"/>
      <c r="D10" s="233"/>
      <c r="E10" s="234"/>
      <c r="F10" s="234"/>
      <c r="G10" s="234"/>
      <c r="H10" s="235"/>
      <c r="I10" s="235"/>
      <c r="J10" s="235"/>
    </row>
    <row r="11" spans="1:10" s="236" customFormat="1" x14ac:dyDescent="0.25">
      <c r="A11" s="239"/>
      <c r="B11" s="232"/>
      <c r="C11" s="232"/>
      <c r="D11" s="233"/>
      <c r="E11" s="234"/>
      <c r="F11" s="234"/>
      <c r="G11" s="234"/>
      <c r="H11" s="235"/>
      <c r="I11" s="235"/>
      <c r="J11" s="235"/>
    </row>
    <row r="12" spans="1:10" s="236" customFormat="1" x14ac:dyDescent="0.25">
      <c r="A12" s="239"/>
      <c r="B12" s="232"/>
      <c r="C12" s="232"/>
      <c r="D12" s="233"/>
      <c r="E12" s="234"/>
      <c r="F12" s="234"/>
      <c r="G12" s="234"/>
      <c r="H12" s="235"/>
      <c r="I12" s="235"/>
      <c r="J12" s="235"/>
    </row>
    <row r="13" spans="1:10" s="236" customFormat="1" ht="30" x14ac:dyDescent="0.4">
      <c r="A13" s="239"/>
      <c r="B13" s="445"/>
      <c r="C13" s="445"/>
      <c r="D13" s="445"/>
      <c r="E13" s="445"/>
      <c r="F13" s="445"/>
      <c r="G13" s="263"/>
      <c r="H13" s="235"/>
      <c r="I13" s="235"/>
      <c r="J13" s="235"/>
    </row>
    <row r="14" spans="1:10" s="236" customFormat="1" ht="45" x14ac:dyDescent="0.6">
      <c r="A14" s="451" t="s">
        <v>130</v>
      </c>
      <c r="B14" s="451"/>
      <c r="C14" s="451"/>
      <c r="D14" s="451"/>
      <c r="E14" s="451"/>
      <c r="F14" s="451"/>
      <c r="G14" s="451"/>
      <c r="H14" s="235"/>
      <c r="I14" s="235"/>
      <c r="J14" s="235"/>
    </row>
    <row r="15" spans="1:10" s="236" customFormat="1" ht="45" x14ac:dyDescent="0.6">
      <c r="A15" s="334"/>
      <c r="B15" s="334"/>
      <c r="C15" s="334"/>
      <c r="D15" s="334"/>
      <c r="E15" s="334"/>
      <c r="F15" s="334"/>
      <c r="G15" s="334"/>
      <c r="H15" s="235"/>
      <c r="I15" s="235"/>
      <c r="J15" s="235"/>
    </row>
    <row r="16" spans="1:10" s="236" customFormat="1" ht="30.75" thickBot="1" x14ac:dyDescent="0.45">
      <c r="A16" s="239"/>
      <c r="B16" s="263"/>
      <c r="C16" s="263"/>
      <c r="D16" s="263"/>
      <c r="E16" s="263"/>
      <c r="F16" s="263"/>
      <c r="G16" s="263"/>
      <c r="H16" s="235"/>
      <c r="I16" s="235"/>
      <c r="J16" s="235"/>
    </row>
    <row r="17" spans="1:13" ht="78.75" customHeight="1" thickBot="1" x14ac:dyDescent="0.3">
      <c r="B17" s="5"/>
      <c r="C17" s="356" t="s">
        <v>14</v>
      </c>
      <c r="D17" s="357" t="s">
        <v>15</v>
      </c>
      <c r="E17" s="359" t="s">
        <v>16</v>
      </c>
      <c r="F17" s="358" t="s">
        <v>17</v>
      </c>
      <c r="G17" s="241"/>
      <c r="H17" s="6" t="s">
        <v>18</v>
      </c>
      <c r="I17" s="7" t="s">
        <v>19</v>
      </c>
      <c r="J17" s="6" t="s">
        <v>20</v>
      </c>
      <c r="K17" s="221" t="s">
        <v>21</v>
      </c>
      <c r="L17" s="222" t="s">
        <v>125</v>
      </c>
      <c r="M17" s="222">
        <v>1.1200000000000001</v>
      </c>
    </row>
    <row r="18" spans="1:13" ht="78" thickTop="1" thickBot="1" x14ac:dyDescent="0.3">
      <c r="B18" s="223" t="s">
        <v>177</v>
      </c>
      <c r="C18" s="224"/>
      <c r="D18" s="225"/>
      <c r="E18" s="225"/>
      <c r="F18" s="226"/>
      <c r="G18" s="242"/>
    </row>
    <row r="19" spans="1:13" ht="394.5" thickTop="1" thickBot="1" x14ac:dyDescent="0.3">
      <c r="B19" s="343" t="s">
        <v>237</v>
      </c>
      <c r="C19" s="345" t="s">
        <v>22</v>
      </c>
      <c r="D19" s="348" t="s">
        <v>22</v>
      </c>
      <c r="E19" s="354" t="s">
        <v>22</v>
      </c>
      <c r="F19" s="399" t="s">
        <v>22</v>
      </c>
      <c r="G19" s="243"/>
      <c r="K19" s="17"/>
    </row>
    <row r="20" spans="1:13" ht="102.75" thickBot="1" x14ac:dyDescent="0.3">
      <c r="B20" s="343" t="s">
        <v>224</v>
      </c>
      <c r="C20" s="344" t="s">
        <v>22</v>
      </c>
      <c r="D20" s="347" t="s">
        <v>22</v>
      </c>
      <c r="E20" s="353" t="s">
        <v>22</v>
      </c>
      <c r="F20" s="349" t="s">
        <v>22</v>
      </c>
      <c r="G20" s="244"/>
      <c r="K20" s="17"/>
    </row>
    <row r="21" spans="1:13" ht="201.75" thickBot="1" x14ac:dyDescent="0.3">
      <c r="B21" s="343" t="s">
        <v>225</v>
      </c>
      <c r="C21" s="345" t="s">
        <v>22</v>
      </c>
      <c r="D21" s="348" t="s">
        <v>22</v>
      </c>
      <c r="E21" s="354" t="s">
        <v>22</v>
      </c>
      <c r="F21" s="350" t="s">
        <v>22</v>
      </c>
      <c r="G21" s="243"/>
      <c r="K21" s="17"/>
    </row>
    <row r="22" spans="1:13" ht="102.75" thickBot="1" x14ac:dyDescent="0.3">
      <c r="B22" s="343" t="s">
        <v>226</v>
      </c>
      <c r="C22" s="344" t="s">
        <v>22</v>
      </c>
      <c r="D22" s="347" t="s">
        <v>22</v>
      </c>
      <c r="E22" s="353" t="s">
        <v>22</v>
      </c>
      <c r="F22" s="351" t="s">
        <v>22</v>
      </c>
      <c r="G22" s="244"/>
      <c r="K22" s="17"/>
    </row>
    <row r="23" spans="1:13" ht="84.75" thickBot="1" x14ac:dyDescent="0.3">
      <c r="B23" s="343" t="s">
        <v>227</v>
      </c>
      <c r="C23" s="345" t="s">
        <v>22</v>
      </c>
      <c r="D23" s="348" t="s">
        <v>22</v>
      </c>
      <c r="E23" s="354" t="s">
        <v>22</v>
      </c>
      <c r="F23" s="350" t="s">
        <v>22</v>
      </c>
      <c r="G23" s="243"/>
      <c r="K23" s="17"/>
    </row>
    <row r="24" spans="1:13" ht="90.75" thickBot="1" x14ac:dyDescent="0.3">
      <c r="B24" s="343" t="s">
        <v>228</v>
      </c>
      <c r="C24" s="344" t="s">
        <v>22</v>
      </c>
      <c r="D24" s="347" t="s">
        <v>22</v>
      </c>
      <c r="E24" s="353" t="s">
        <v>22</v>
      </c>
      <c r="F24" s="352" t="s">
        <v>22</v>
      </c>
      <c r="G24" s="244"/>
      <c r="K24" s="17"/>
    </row>
    <row r="25" spans="1:13" ht="84.75" thickBot="1" x14ac:dyDescent="0.3">
      <c r="B25" s="400" t="s">
        <v>229</v>
      </c>
      <c r="C25" s="346" t="s">
        <v>22</v>
      </c>
      <c r="D25" s="267" t="s">
        <v>22</v>
      </c>
      <c r="E25" s="355" t="s">
        <v>22</v>
      </c>
      <c r="F25" s="268" t="s">
        <v>22</v>
      </c>
      <c r="G25" s="243"/>
      <c r="K25" s="17"/>
    </row>
    <row r="26" spans="1:13" s="238" customFormat="1" ht="45" thickTop="1" x14ac:dyDescent="0.25">
      <c r="B26" s="325"/>
      <c r="C26" s="264"/>
      <c r="D26" s="326"/>
      <c r="E26" s="326"/>
      <c r="F26" s="327"/>
      <c r="G26" s="243"/>
      <c r="H26" s="240"/>
      <c r="I26" s="240"/>
      <c r="J26" s="240"/>
      <c r="K26" s="328"/>
    </row>
    <row r="27" spans="1:13" x14ac:dyDescent="0.25">
      <c r="A27" s="231"/>
    </row>
    <row r="28" spans="1:13" x14ac:dyDescent="0.25">
      <c r="A28" s="231"/>
    </row>
  </sheetData>
  <mergeCells count="2">
    <mergeCell ref="B13:F13"/>
    <mergeCell ref="A14:G14"/>
  </mergeCells>
  <conditionalFormatting sqref="B2:C12 B13 B16">
    <cfRule type="containsText" dxfId="4" priority="5" operator="containsText" text="REMOVE">
      <formula>NOT(ISERROR(SEARCH("REMOVE",B2)))</formula>
    </cfRule>
  </conditionalFormatting>
  <conditionalFormatting sqref="D2:D12">
    <cfRule type="cellIs" dxfId="3" priority="4" operator="equal">
      <formula>"Exclude"</formula>
    </cfRule>
  </conditionalFormatting>
  <conditionalFormatting sqref="D2:D12">
    <cfRule type="containsText" dxfId="2" priority="2" operator="containsText" text="N/A">
      <formula>NOT(ISERROR(SEARCH("N/A",D2)))</formula>
    </cfRule>
    <cfRule type="containsText" dxfId="1" priority="3" operator="containsText" text="DO NOT">
      <formula>NOT(ISERROR(SEARCH("DO NOT",D2)))</formula>
    </cfRule>
  </conditionalFormatting>
  <conditionalFormatting sqref="A14:A15">
    <cfRule type="containsText" dxfId="0" priority="1" operator="containsText" text="REMOVE">
      <formula>NOT(ISERROR(SEARCH("REMOVE",A14)))</formula>
    </cfRule>
  </conditionalFormatting>
  <printOptions horizontalCentered="1" verticalCentered="1"/>
  <pageMargins left="0.19685039370078741" right="0.19685039370078741" top="0.19685039370078741" bottom="0.98425196850393704" header="0.19685039370078741" footer="0.11811023622047245"/>
  <pageSetup scale="35" orientation="landscape" r:id="rId1"/>
  <headerFooter alignWithMargins="0">
    <oddFooter>&amp;R&amp;"Times New Roman,Regular"&amp;14&amp;K01+029 &amp;20Page &amp;P of &amp;N
&amp;"Times New Roman,Bold"K Liu Accounting Services Inc.&amp;"Times New Roman,Regular"
Telephone (204) 275-7531
Fax (204) 504-4095
kliu@kliuaccounting.com
www.kliuaccounting.com
@KLiuAccounting</oddFooter>
    <evenFooter>&amp;R&amp;K7030A0&amp;P of &amp;N</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Service Package Price Quote</vt:lpstr>
      <vt:lpstr>Service Package Price Estimator</vt:lpstr>
      <vt:lpstr>Value Pricing Calculation Table</vt:lpstr>
      <vt:lpstr>Service Package Features Detail</vt:lpstr>
      <vt:lpstr>Service Package Features KEY</vt:lpstr>
      <vt:lpstr>'Service Package Features Detail'!Print_Area</vt:lpstr>
      <vt:lpstr>'Service Package Features KEY'!Print_Area</vt:lpstr>
      <vt:lpstr>'Service Package Price Estimator'!Print_Area</vt:lpstr>
      <vt:lpstr>'Service Package Price Quote'!Print_Area</vt:lpstr>
      <vt:lpstr>'Service Package Features Detail'!Print_Titles</vt:lpstr>
      <vt:lpstr>'Service Package Features KEY'!Print_Titles</vt:lpstr>
      <vt:lpstr>'Service Package Price Estimator'!Print_Titles</vt:lpstr>
      <vt:lpstr>'Service Package Price Quote'!Print_Titles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Liu Accounting</dc:creator>
  <cp:lastModifiedBy>K Liu Accounting</cp:lastModifiedBy>
  <cp:lastPrinted>2020-11-23T21:55:21Z</cp:lastPrinted>
  <dcterms:created xsi:type="dcterms:W3CDTF">2020-11-08T13:30:05Z</dcterms:created>
  <dcterms:modified xsi:type="dcterms:W3CDTF">2020-12-06T01:30:42Z</dcterms:modified>
</cp:coreProperties>
</file>